
<file path=[Content_Types].xml><?xml version="1.0" encoding="utf-8"?>
<Types xmlns="http://schemas.openxmlformats.org/package/2006/content-types">
  <Default Extension="bin" ContentType="application/vnd.ms-office.activeX"/>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activeX/activeX1.xml" ContentType="application/vnd.ms-office.activeX+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rinterSettings/printerSettings1.bin" ContentType="application/vnd.openxmlformats-officedocument.spreadsheetml.printerSettings"/>
  <Override PartName="/xl/drawings/drawing3.xml" ContentType="application/vnd.openxmlformats-officedocument.drawing+xml"/>
  <Override PartName="/xl/slicers/slicer1.xml" ContentType="application/vnd.ms-excel.slicer+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rinterSettings/printerSettings2.bin" ContentType="application/vnd.openxmlformats-officedocument.spreadsheetml.printerSettings"/>
  <Override PartName="/xl/drawings/drawing4.xml" ContentType="application/vnd.openxmlformats-officedocument.drawing+xml"/>
  <Override PartName="/xl/slicers/slicer2.xml" ContentType="application/vnd.ms-excel.slicer+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workbookProtection workbookPassword="9999" lockStructure="1"/>
  <bookViews>
    <workbookView showVerticalScroll="0" xWindow="240" yWindow="75" windowWidth="21075" windowHeight="10545"/>
  </bookViews>
  <sheets>
    <sheet name="Introduction" sheetId="16" r:id="rId1"/>
    <sheet name="Analysis table" sheetId="3" state="hidden" r:id="rId2"/>
    <sheet name="Glossary and explanatory notes" sheetId="17" r:id="rId3"/>
    <sheet name="Pivot tables" sheetId="14" state="hidden" r:id="rId4"/>
    <sheet name="DASHBOARD" sheetId="10" r:id="rId5"/>
    <sheet name="Summary table" sheetId="4" r:id="rId6"/>
    <sheet name="Review quarters" sheetId="7" r:id="rId7"/>
    <sheet name="Data validation" sheetId="6" state="hidden" r:id="rId8"/>
    <sheet name="Copyright information" sheetId="18" r:id="rId9"/>
  </sheets>
  <definedNames>
    <definedName name="_AMO_ContentDefinition_295476121" hidden="1">"'Partitions:12'"</definedName>
    <definedName name="_AMO_ContentDefinition_295476121.0" hidden="1">"'&lt;ContentDefinition name=""Q:\working\aat-apprentice-and-trainee\Estimates Review\analysis.sas7bdat"" rsid=""295476121"" type=""DataSet"" format=""ReportXml"" imgfmt=""ActiveX"" created=""07/28/2017 15:09:22"" modifed=""12/01/2017 12:54:28"" user=""Na'"</definedName>
    <definedName name="_AMO_ContentDefinition_295476121.1" hidden="1">"'dine Schuil"" apply=""False"" css=""C:\Program Files (x86)\SASHome\x86\SASAddinforMicrosoftOffice\7.1\Styles\AMODefault.css"" range=""Q__working_aat_apprentice_and_tr_3"" auto=""False"" xTime=""00:00:00"" rTime=""00:00:02.0199798"" bgnew=""False"" n'"</definedName>
    <definedName name="_AMO_ContentDefinition_295476121.10" hidden="1">"'eview\analysis.sas7bdat&amp;quot; /&amp;gt;"" /&gt;_x000D_
  &lt;param n=""ExcelTableColumnCount"" v=""16"" /&gt;_x000D_
  &lt;param n=""ExcelTableRowCount"" v=""288"" /&gt;_x000D_
  &lt;param n=""DataRowCount"" v=""288"" /&gt;_x000D_
  &lt;param n=""DataColCount"" v=""15"" /&gt;_x000D_
  &lt;param n=""ObsColumn"" v'"</definedName>
    <definedName name="_AMO_ContentDefinition_295476121.11" hidden="1">"'=""true"" /&gt;_x000D_
  &lt;param n=""ExcelFormattingHash"" v=""-205138323"" /&gt;_x000D_
  &lt;param n=""ExcelFormatting"" v=""Automatic"" /&gt;_x000D_
  &lt;ExcelXMLOptions AdjColWidths=""True"" RowOpt=""InsertCells"" ColOpt=""InsertCells"" /&gt;_x000D_
&lt;/ContentDefinition&gt;'"</definedName>
    <definedName name="_AMO_ContentDefinition_295476121.2" hidden="1">"'Fmt=""False"" grphSet=""True"" imgY=""0"" imgX=""0"" redirect=""False""&gt;_x000D_
  &lt;files /&gt;_x000D_
  &lt;parents /&gt;_x000D_
  &lt;children /&gt;_x000D_
  &lt;param n=""AMO_Version"" v=""7.1"" /&gt;_x000D_
  &lt;param n=""DisplayName"" v=""Q:\working\aat-apprentice-and-trainee\Estimates Review\analy'"</definedName>
    <definedName name="_AMO_ContentDefinition_295476121.3" hidden="1">"'sis.sas7bdat"" /&gt;_x000D_
  &lt;param n=""DisplayType"" v=""Data Set"" /&gt;_x000D_
  &lt;param n=""DataSourceType"" v=""SAS DATASET"" /&gt;_x000D_
  &lt;param n=""SASFilter"" v="""" /&gt;_x000D_
  &lt;param n=""MoreSheetsForRows"" v=""True"" /&gt;_x000D_
  &lt;param n=""PageSize"" v=""500"" /&gt;_x000D_
  &lt;param '"</definedName>
    <definedName name="_AMO_ContentDefinition_295476121.4" hidden="1">"'n=""ShowRowNumbers"" v=""True"" /&gt;_x000D_
  &lt;param n=""ShowInfoInSheet"" v=""False"" /&gt;_x000D_
  &lt;param n=""CredKey"" v=""Q:\working\aat-apprentice-and-trainee\Estimates Review\analysis.sas7bdat"" /&gt;_x000D_
  &lt;param n=""ClassName"" v=""SAS.OfficeAddin.DataViewItem"" /'"</definedName>
    <definedName name="_AMO_ContentDefinition_295476121.5" hidden="1">"'&gt;_x000D_
  &lt;param n=""ServerName"" v="""" /&gt;_x000D_
  &lt;param n=""DataSource"" v=""&amp;lt;SasDataSource Version=&amp;quot;4.2&amp;quot; Type=&amp;quot;SAS.Servers.Dataset&amp;quot; FilterDS=&amp;quot;&amp;amp;lt;?xml version=&amp;amp;quot;1.0&amp;amp;quot; encoding=&amp;amp;quot;utf-16&amp;amp;quot;?&amp;amp;g'"</definedName>
    <definedName name="_AMO_ContentDefinition_295476121.6" hidden="1">"'t;&amp;amp;lt;FilterTree&amp;amp;gt;&amp;amp;lt;TreeRoot /&amp;amp;gt;&amp;amp;lt;/FilterTree&amp;amp;gt;&amp;quot; ColSelFlg=&amp;quot;0&amp;quot; DNA=&amp;quot;&amp;amp;lt;DNA&amp;amp;gt;&amp;amp;#xD;&amp;amp;#xA;  &amp;amp;lt;Type&amp;amp;gt;LocalFile&amp;amp;lt;/Type&amp;amp;gt;&amp;amp;#xD;&amp;amp;#xA;  &amp;amp;lt;Name&amp;amp;gt;'"</definedName>
    <definedName name="_AMO_ContentDefinition_295476121.7" hidden="1">"'analysis.sas7bdat&amp;amp;lt;/Name&amp;amp;gt;&amp;amp;#xD;&amp;amp;#xA;  &amp;amp;lt;Version&amp;amp;gt;1&amp;amp;lt;/Version&amp;amp;gt;&amp;amp;#xD;&amp;amp;#xA;  &amp;amp;lt;Assembly /&amp;amp;gt;&amp;amp;#xD;&amp;amp;#xA;  &amp;amp;lt;Factory /&amp;amp;gt;&amp;amp;#xD;&amp;amp;#xA;  &amp;amp;lt;ParentName&amp;amp;gt;Estimate'"</definedName>
    <definedName name="_AMO_ContentDefinition_295476121.8" hidden="1">"'s Review&amp;amp;lt;/ParentName&amp;amp;gt;&amp;amp;#xD;&amp;amp;#xA;  &amp;amp;lt;Delimiter&amp;amp;gt;\&amp;amp;lt;/Delimiter&amp;amp;gt;&amp;amp;#xD;&amp;amp;#xA;  &amp;amp;lt;FullPath&amp;amp;gt;Q:\working\aat-apprentice-and-trainee\Estimates Review\analysis.sas7bdat&amp;amp;lt;/FullPath&amp;amp;gt;&amp;am'"</definedName>
    <definedName name="_AMO_ContentDefinition_295476121.9" hidden="1">"'p;#xD;&amp;amp;#xA;  &amp;amp;lt;RelativePath&amp;amp;gt;Q:\working\aat-apprentice-and-trainee\Estimates Review\analysis.sas7bdat&amp;amp;lt;/RelativePath&amp;amp;gt;&amp;amp;#xD;&amp;amp;#xA;&amp;amp;lt;/DNA&amp;amp;gt;&amp;quot; Name=&amp;quot;Q:\working\aat-apprentice-and-trainee\Estimates R'"</definedName>
    <definedName name="_AMO_ContentLocation_295476121__A1" hidden="1">"'Partitions:2'"</definedName>
    <definedName name="_AMO_ContentLocation_295476121__A1.0" hidden="1">"'&lt;ContentLocation path=""A1"" rsid=""295476121"" tag="""" fid=""0""&gt;_x000D_
  &lt;param n=""_NumRows"" v=""289"" /&gt;_x000D_
  &lt;param n=""_NumCols"" v=""16"" /&gt;_x000D_
  &lt;param n=""SASDataState"" v=""none"" /&gt;_x000D_
  &lt;param n=""SASDataStart"" v=""1"" /&gt;_x000D_
  &lt;param n=""SASDataE'"</definedName>
    <definedName name="_AMO_ContentLocation_295476121__A1.1" hidden="1">"'nd"" v=""288"" /&gt;_x000D_
&lt;/ContentLocation&gt;'"</definedName>
    <definedName name="_AMO_SingleObject_295476121__A1" hidden="1">'Analysis table'!$B$1:$Q$289</definedName>
    <definedName name="_AMO_UniqueIdentifier" hidden="1">"'7f7e7dfa-3e9d-482d-827f-e4ed38275416'"</definedName>
    <definedName name="_AMO_XmlVersion" hidden="1">"'1'"</definedName>
    <definedName name="_xlnm._FilterDatabase" localSheetId="1" hidden="1">'Analysis table'!$A$1:$A$418</definedName>
    <definedName name="Arrow1">INDIRECT('Data validation'!$R$2)</definedName>
    <definedName name="Arrow2">INDIRECT('Data validation'!$R$3)</definedName>
    <definedName name="Arrow3">INDIRECT('Data validation'!$R$4)</definedName>
    <definedName name="Arrow4">INDIRECT('Data validation'!$R$5)</definedName>
    <definedName name="Down">'Data validation'!$S$1</definedName>
    <definedName name="N">'Data validation'!$O$1</definedName>
    <definedName name="None">'Data validation'!$T$1</definedName>
    <definedName name="None1">'Data validation'!$P$1</definedName>
    <definedName name="Picture1">INDIRECT('Data validation'!$N$2)</definedName>
    <definedName name="Picture2">INDIRECT('Data validation'!$N$3)</definedName>
    <definedName name="Picture3">INDIRECT('Data validation'!$N$4)</definedName>
    <definedName name="Picture4">INDIRECT('Data validation'!$N$5)</definedName>
    <definedName name="_xlnm.Print_Area" localSheetId="4">DASHBOARD!$B$2:$AJ$48</definedName>
    <definedName name="Slicer_contract">#N/A</definedName>
    <definedName name="Slicer_review_quarter">#N/A</definedName>
    <definedName name="Slicer_State">#N/A</definedName>
    <definedName name="Slicer_type">#N/A</definedName>
    <definedName name="Up">'Data validation'!$R$1</definedName>
    <definedName name="Y">'Data validation'!$N$1</definedName>
  </definedNames>
  <calcPr calcId="145621"/>
  <pivotCaches>
    <pivotCache cacheId="0" r:id="rId10"/>
  </pivotCaches>
  <extLst>
    <ext xmlns:x14="http://schemas.microsoft.com/office/spreadsheetml/2009/9/main" uri="{BBE1A952-AA13-448e-AADC-164F8A28A991}">
      <x14:slicerCaches>
        <x14:slicerCache r:id="rId11"/>
        <x14:slicerCache r:id="rId12"/>
        <x14:slicerCache r:id="rId13"/>
        <x14:slicerCache r:id="rId14"/>
      </x14:slicerCaches>
    </ext>
    <ext xmlns:x14="http://schemas.microsoft.com/office/spreadsheetml/2009/9/main" uri="{79F54976-1DA5-4618-B147-4CDE4B953A38}">
      <x14:workbookPr/>
    </ext>
  </extLst>
</workbook>
</file>

<file path=xl/calcChain.xml><?xml version="1.0" encoding="utf-8"?>
<calcChain xmlns="http://schemas.openxmlformats.org/spreadsheetml/2006/main">
  <c r="B39" i="7" l="1"/>
  <c r="L25" i="14" l="1"/>
  <c r="M25" i="14"/>
  <c r="N25" i="14"/>
  <c r="L26" i="14"/>
  <c r="M26" i="14"/>
  <c r="N26" i="14"/>
  <c r="L27" i="14"/>
  <c r="M27" i="14"/>
  <c r="N27" i="14"/>
  <c r="M24" i="14"/>
  <c r="N24" i="14"/>
  <c r="L24" i="14"/>
  <c r="K25" i="14"/>
  <c r="K26" i="14"/>
  <c r="K27" i="14"/>
  <c r="AE23" i="10"/>
  <c r="AE19" i="10"/>
  <c r="AE17" i="10"/>
  <c r="AE21" i="10"/>
  <c r="K24" i="14"/>
  <c r="Q25" i="14"/>
  <c r="R25" i="14"/>
  <c r="S25" i="14"/>
  <c r="Q26" i="14"/>
  <c r="R26" i="14"/>
  <c r="S26" i="14"/>
  <c r="Q27" i="14"/>
  <c r="R27" i="14"/>
  <c r="S27" i="14"/>
  <c r="R24" i="14"/>
  <c r="Q24" i="14"/>
  <c r="L23" i="14" l="1"/>
  <c r="M23" i="14"/>
  <c r="N23" i="14"/>
  <c r="K23" i="14"/>
  <c r="F24" i="14"/>
  <c r="G24" i="14"/>
  <c r="H24" i="14"/>
  <c r="I24" i="14"/>
  <c r="F25" i="14"/>
  <c r="G25" i="14"/>
  <c r="H25" i="14"/>
  <c r="I25" i="14"/>
  <c r="F26" i="14"/>
  <c r="G26" i="14"/>
  <c r="H26" i="14"/>
  <c r="I26" i="14"/>
  <c r="F27" i="14"/>
  <c r="G27" i="14"/>
  <c r="H27" i="14"/>
  <c r="I27" i="14"/>
  <c r="G23" i="14"/>
  <c r="H23" i="14"/>
  <c r="I23" i="14"/>
  <c r="F23" i="14"/>
  <c r="A24" i="14"/>
  <c r="B24" i="14"/>
  <c r="C24" i="14"/>
  <c r="D24" i="14"/>
  <c r="A25" i="14"/>
  <c r="B25" i="14"/>
  <c r="C25" i="14"/>
  <c r="D25" i="14"/>
  <c r="A26" i="14"/>
  <c r="B26" i="14"/>
  <c r="C26" i="14"/>
  <c r="D26" i="14"/>
  <c r="A27" i="14"/>
  <c r="B27" i="14"/>
  <c r="C27" i="14"/>
  <c r="D27" i="14"/>
  <c r="B23" i="14"/>
  <c r="C23" i="14"/>
  <c r="D23" i="14"/>
  <c r="A23" i="14"/>
  <c r="A2" i="3" l="1"/>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R2" i="3"/>
  <c r="G34" i="4" l="1"/>
  <c r="H34" i="4"/>
  <c r="I34" i="4"/>
  <c r="J34" i="4"/>
  <c r="K34" i="4"/>
  <c r="G35" i="4"/>
  <c r="H35" i="4"/>
  <c r="I35" i="4"/>
  <c r="J35" i="4"/>
  <c r="K35" i="4"/>
  <c r="G36" i="4"/>
  <c r="H36" i="4"/>
  <c r="I36" i="4"/>
  <c r="J36" i="4"/>
  <c r="K36" i="4"/>
  <c r="K33" i="4"/>
  <c r="J33" i="4"/>
  <c r="I33" i="4"/>
  <c r="H33" i="4"/>
  <c r="A290" i="3" l="1"/>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H24" i="10" l="1"/>
  <c r="H21" i="10"/>
  <c r="H18" i="10"/>
  <c r="H15" i="10"/>
  <c r="N12" i="6"/>
  <c r="M12" i="6"/>
  <c r="G33" i="4"/>
  <c r="M16" i="6" l="1"/>
  <c r="Q3" i="6" l="1"/>
  <c r="R3" i="6" s="1"/>
  <c r="Q4" i="6"/>
  <c r="R4" i="6" s="1"/>
  <c r="Q5" i="6"/>
  <c r="R5" i="6" s="1"/>
  <c r="Q2" i="6"/>
  <c r="R2" i="6" s="1"/>
  <c r="AD23" i="10"/>
  <c r="AC23" i="10"/>
  <c r="AB23" i="10"/>
  <c r="AD21" i="10"/>
  <c r="AC21" i="10"/>
  <c r="AB21" i="10"/>
  <c r="AD19" i="10"/>
  <c r="AC19" i="10"/>
  <c r="AB19" i="10"/>
  <c r="AF19" i="10" l="1"/>
  <c r="AF21" i="10"/>
  <c r="AF23" i="10"/>
  <c r="N9" i="4" l="1"/>
  <c r="M4" i="6" s="1"/>
  <c r="N13" i="4"/>
  <c r="N11" i="4"/>
  <c r="N8" i="4"/>
  <c r="M3" i="6" s="1"/>
  <c r="N10" i="4"/>
  <c r="M5" i="6" s="1"/>
  <c r="N14" i="4"/>
  <c r="N7" i="4"/>
  <c r="M2" i="6" s="1"/>
  <c r="N2" i="6" s="1"/>
  <c r="N12" i="4"/>
  <c r="O30" i="4"/>
  <c r="O17" i="4"/>
  <c r="O11" i="4"/>
  <c r="O15" i="4"/>
  <c r="O19" i="4"/>
  <c r="O23" i="4"/>
  <c r="O27" i="4"/>
  <c r="O12" i="4"/>
  <c r="O16" i="4"/>
  <c r="O20" i="4"/>
  <c r="O24" i="4"/>
  <c r="O28" i="4"/>
  <c r="O13" i="4"/>
  <c r="O21" i="4"/>
  <c r="O25" i="4"/>
  <c r="O29" i="4"/>
  <c r="O10" i="4"/>
  <c r="O14" i="4"/>
  <c r="O18" i="4"/>
  <c r="O22" i="4"/>
  <c r="O26" i="4"/>
  <c r="AG9" i="6"/>
  <c r="AF9" i="6"/>
  <c r="AE9" i="6"/>
  <c r="AD9" i="6"/>
  <c r="AC9" i="6"/>
  <c r="AB9" i="6"/>
  <c r="AA9" i="6"/>
  <c r="Z9" i="6"/>
  <c r="Y9" i="6"/>
  <c r="AG7" i="6"/>
  <c r="AF7" i="6"/>
  <c r="AE7" i="6"/>
  <c r="AD7" i="6"/>
  <c r="AC7" i="6"/>
  <c r="AB7" i="6"/>
  <c r="AA7" i="6"/>
  <c r="Z7" i="6"/>
  <c r="Y7" i="6"/>
  <c r="AG5" i="6"/>
  <c r="AF5" i="6"/>
  <c r="AE5" i="6"/>
  <c r="AD5" i="6"/>
  <c r="AC5" i="6"/>
  <c r="AB5" i="6"/>
  <c r="AA5" i="6"/>
  <c r="Z5" i="6"/>
  <c r="Y5" i="6"/>
  <c r="W9" i="6"/>
  <c r="X9" i="6"/>
  <c r="V9" i="6"/>
  <c r="W7" i="6"/>
  <c r="X7" i="6"/>
  <c r="V7" i="6"/>
  <c r="W5" i="6"/>
  <c r="X5" i="6"/>
  <c r="V5" i="6"/>
  <c r="N3" i="6" l="1"/>
  <c r="N5" i="6"/>
  <c r="N4" i="6"/>
  <c r="AD17" i="10"/>
  <c r="AC17" i="10" l="1"/>
  <c r="AF17" i="10" s="1"/>
  <c r="AB17" i="10"/>
  <c r="P25" i="14" l="1"/>
  <c r="P26" i="14"/>
  <c r="P27" i="14"/>
  <c r="S24" i="14"/>
  <c r="P24" i="14"/>
  <c r="G26" i="7" l="1"/>
  <c r="F26" i="7"/>
  <c r="E26" i="7"/>
  <c r="E27" i="7" s="1"/>
  <c r="D26" i="7"/>
  <c r="D27" i="7" s="1"/>
  <c r="O26" i="7"/>
  <c r="N26" i="7"/>
  <c r="M26" i="7"/>
  <c r="L26" i="7"/>
  <c r="K26" i="7"/>
  <c r="J26" i="7"/>
  <c r="I26" i="7"/>
  <c r="H26" i="7"/>
  <c r="K16" i="7"/>
  <c r="J16" i="7"/>
  <c r="I16" i="7"/>
  <c r="H16" i="7"/>
  <c r="G16" i="7"/>
  <c r="F16" i="7"/>
  <c r="E16" i="7"/>
  <c r="D16" i="7"/>
  <c r="J5" i="6"/>
  <c r="J6" i="6" s="1"/>
  <c r="J7" i="6" s="1"/>
  <c r="J8" i="6" s="1"/>
  <c r="J9" i="6" s="1"/>
  <c r="J10" i="6" s="1"/>
  <c r="J11" i="6" s="1"/>
  <c r="J12" i="6" s="1"/>
  <c r="J13" i="6" s="1"/>
  <c r="J14" i="6" s="1"/>
  <c r="J15" i="6" s="1"/>
  <c r="J16" i="6" s="1"/>
  <c r="J17" i="6" s="1"/>
  <c r="J18" i="6" s="1"/>
  <c r="J19" i="6" s="1"/>
  <c r="J20" i="6" s="1"/>
  <c r="J21" i="6" s="1"/>
  <c r="J22" i="6" s="1"/>
  <c r="J23" i="6" s="1"/>
  <c r="J24" i="6" s="1"/>
  <c r="J25" i="6" s="1"/>
  <c r="J26" i="6" s="1"/>
  <c r="J27" i="6" s="1"/>
  <c r="J28" i="6" s="1"/>
  <c r="J29" i="6" s="1"/>
  <c r="J30" i="6" s="1"/>
  <c r="J31" i="6" s="1"/>
  <c r="J32" i="6" s="1"/>
  <c r="J33" i="6" s="1"/>
  <c r="I5" i="6"/>
  <c r="K5" i="6" s="1"/>
  <c r="G5" i="6"/>
  <c r="G6" i="6" s="1"/>
  <c r="G7" i="6" s="1"/>
  <c r="G8" i="6" s="1"/>
  <c r="G9" i="6" s="1"/>
  <c r="G10" i="6" s="1"/>
  <c r="G11" i="6" s="1"/>
  <c r="G12" i="6" s="1"/>
  <c r="G13" i="6" s="1"/>
  <c r="G14" i="6" s="1"/>
  <c r="G15" i="6" s="1"/>
  <c r="G16" i="6" s="1"/>
  <c r="G17" i="6" s="1"/>
  <c r="G18" i="6" s="1"/>
  <c r="G19" i="6" s="1"/>
  <c r="G20" i="6" s="1"/>
  <c r="G21" i="6" s="1"/>
  <c r="G22" i="6" s="1"/>
  <c r="G23" i="6" s="1"/>
  <c r="G24" i="6" s="1"/>
  <c r="G25" i="6" s="1"/>
  <c r="G26" i="6" s="1"/>
  <c r="G27" i="6" s="1"/>
  <c r="G28" i="6" s="1"/>
  <c r="G29" i="6" s="1"/>
  <c r="G30" i="6" s="1"/>
  <c r="G31" i="6" s="1"/>
  <c r="G32" i="6" s="1"/>
  <c r="G33" i="6" s="1"/>
  <c r="F5" i="6"/>
  <c r="F6" i="6" s="1"/>
  <c r="H6" i="6" s="1"/>
  <c r="F28" i="7" l="1"/>
  <c r="C30" i="7" s="1"/>
  <c r="E28" i="7"/>
  <c r="C29" i="7" s="1"/>
  <c r="D28" i="7"/>
  <c r="G27" i="7"/>
  <c r="I6" i="6"/>
  <c r="H5" i="6"/>
  <c r="F27" i="7" s="1"/>
  <c r="F7" i="6"/>
  <c r="K6" i="6" l="1"/>
  <c r="G28" i="7" s="1"/>
  <c r="C31" i="7" s="1"/>
  <c r="I7" i="6"/>
  <c r="H7" i="6"/>
  <c r="H27" i="7" s="1"/>
  <c r="F8" i="6"/>
  <c r="D17" i="7" l="1"/>
  <c r="K7" i="6"/>
  <c r="H28" i="7" s="1"/>
  <c r="C32" i="7" s="1"/>
  <c r="I8" i="6"/>
  <c r="H8" i="6"/>
  <c r="I27" i="7" s="1"/>
  <c r="F9" i="6"/>
  <c r="B75" i="16" l="1"/>
  <c r="B45" i="7"/>
  <c r="E17" i="7"/>
  <c r="D18" i="7"/>
  <c r="I9" i="6"/>
  <c r="K8" i="6"/>
  <c r="I28" i="7" s="1"/>
  <c r="H9" i="6"/>
  <c r="J27" i="7" s="1"/>
  <c r="F10" i="6"/>
  <c r="F17" i="7" l="1"/>
  <c r="E18" i="7"/>
  <c r="C19" i="7" s="1"/>
  <c r="K9" i="6"/>
  <c r="J28" i="7" s="1"/>
  <c r="I10" i="6"/>
  <c r="H10" i="6"/>
  <c r="K27" i="7" s="1"/>
  <c r="F11" i="6"/>
  <c r="F18" i="7" l="1"/>
  <c r="C20" i="7" s="1"/>
  <c r="G17" i="7"/>
  <c r="I11" i="6"/>
  <c r="K10" i="6"/>
  <c r="K28" i="7" s="1"/>
  <c r="H11" i="6"/>
  <c r="L27" i="7" s="1"/>
  <c r="F12" i="6"/>
  <c r="H17" i="7" l="1"/>
  <c r="G18" i="7"/>
  <c r="C21" i="7" s="1"/>
  <c r="K11" i="6"/>
  <c r="L28" i="7" s="1"/>
  <c r="I12" i="6"/>
  <c r="H12" i="6"/>
  <c r="M27" i="7" s="1"/>
  <c r="F13" i="6"/>
  <c r="H18" i="7" l="1"/>
  <c r="C22" i="7" s="1"/>
  <c r="I17" i="7"/>
  <c r="K12" i="6"/>
  <c r="M28" i="7" s="1"/>
  <c r="I13" i="6"/>
  <c r="F14" i="6"/>
  <c r="H13" i="6"/>
  <c r="N27" i="7" s="1"/>
  <c r="B71" i="16" l="1"/>
  <c r="I18" i="7"/>
  <c r="J17" i="7"/>
  <c r="K13" i="6"/>
  <c r="N28" i="7" s="1"/>
  <c r="I14" i="6"/>
  <c r="H14" i="6"/>
  <c r="O27" i="7" s="1"/>
  <c r="F15" i="6"/>
  <c r="J18" i="7" l="1"/>
  <c r="K17" i="7"/>
  <c r="K14" i="6"/>
  <c r="O28" i="7" s="1"/>
  <c r="I15" i="6"/>
  <c r="F16" i="6"/>
  <c r="H15" i="6"/>
  <c r="H11" i="7" l="1"/>
  <c r="K18" i="7"/>
  <c r="K15" i="6"/>
  <c r="I16" i="6"/>
  <c r="H16" i="6"/>
  <c r="F17" i="6"/>
  <c r="I17" i="6" l="1"/>
  <c r="K16" i="6"/>
  <c r="F18" i="6"/>
  <c r="H17" i="6"/>
  <c r="K17" i="6" l="1"/>
  <c r="I18" i="6"/>
  <c r="H18" i="6"/>
  <c r="F19" i="6"/>
  <c r="K18" i="6" l="1"/>
  <c r="I19" i="6"/>
  <c r="H19" i="6"/>
  <c r="F20" i="6"/>
  <c r="I20" i="6" l="1"/>
  <c r="K19" i="6"/>
  <c r="H20" i="6"/>
  <c r="F21" i="6"/>
  <c r="I21" i="6" l="1"/>
  <c r="K20" i="6"/>
  <c r="H21" i="6"/>
  <c r="F22" i="6"/>
  <c r="K21" i="6" l="1"/>
  <c r="I22" i="6"/>
  <c r="H22" i="6"/>
  <c r="F23" i="6"/>
  <c r="K22" i="6" l="1"/>
  <c r="I23" i="6"/>
  <c r="F24" i="6"/>
  <c r="H23" i="6"/>
  <c r="K23" i="6" l="1"/>
  <c r="I24" i="6"/>
  <c r="H24" i="6"/>
  <c r="F25" i="6"/>
  <c r="K24" i="6" l="1"/>
  <c r="I25" i="6"/>
  <c r="H25" i="6"/>
  <c r="F26" i="6"/>
  <c r="K25" i="6" l="1"/>
  <c r="I26" i="6"/>
  <c r="H26" i="6"/>
  <c r="F27" i="6"/>
  <c r="I27" i="6" l="1"/>
  <c r="K26" i="6"/>
  <c r="F28" i="6"/>
  <c r="H27" i="6"/>
  <c r="K27" i="6" l="1"/>
  <c r="I28" i="6"/>
  <c r="H28" i="6"/>
  <c r="F29" i="6"/>
  <c r="I29" i="6" l="1"/>
  <c r="K28" i="6"/>
  <c r="H29" i="6"/>
  <c r="F30" i="6"/>
  <c r="K29" i="6" l="1"/>
  <c r="I30" i="6"/>
  <c r="H30" i="6"/>
  <c r="F31" i="6"/>
  <c r="K30" i="6" l="1"/>
  <c r="I31" i="6"/>
  <c r="F32" i="6"/>
  <c r="H31" i="6"/>
  <c r="K31" i="6" l="1"/>
  <c r="I32" i="6"/>
  <c r="H32" i="6"/>
  <c r="F33" i="6"/>
  <c r="H33" i="6" s="1"/>
  <c r="I33" i="6" l="1"/>
  <c r="K33" i="6" s="1"/>
  <c r="K32" i="6"/>
</calcChain>
</file>

<file path=xl/comments1.xml><?xml version="1.0" encoding="utf-8"?>
<comments xmlns="http://schemas.openxmlformats.org/spreadsheetml/2006/main">
  <authors>
    <author>Nadine Schuil</author>
  </authors>
  <commentList>
    <comment ref="C1" authorId="0">
      <text>
        <r>
          <rPr>
            <b/>
            <sz val="9"/>
            <color indexed="81"/>
            <rFont val="Tahoma"/>
            <family val="2"/>
          </rPr>
          <t>state</t>
        </r>
      </text>
    </comment>
    <comment ref="E1" authorId="0">
      <text>
        <r>
          <rPr>
            <b/>
            <sz val="9"/>
            <color indexed="81"/>
            <rFont val="Tahoma"/>
            <family val="2"/>
          </rPr>
          <t>collection_quarter</t>
        </r>
      </text>
    </comment>
    <comment ref="F1" authorId="0">
      <text>
        <r>
          <rPr>
            <b/>
            <sz val="9"/>
            <color indexed="81"/>
            <rFont val="Tahoma"/>
            <family val="2"/>
          </rPr>
          <t>collection_number</t>
        </r>
      </text>
    </comment>
    <comment ref="M1" authorId="0">
      <text>
        <r>
          <rPr>
            <b/>
            <sz val="9"/>
            <color indexed="81"/>
            <rFont val="Tahoma"/>
            <family val="2"/>
          </rPr>
          <t>counter</t>
        </r>
      </text>
    </comment>
    <comment ref="P1" authorId="0">
      <text>
        <r>
          <rPr>
            <b/>
            <sz val="9"/>
            <color indexed="81"/>
            <rFont val="Tahoma"/>
            <family val="2"/>
          </rPr>
          <t>counter</t>
        </r>
      </text>
    </comment>
  </commentList>
</comments>
</file>

<file path=xl/comments2.xml><?xml version="1.0" encoding="utf-8"?>
<comments xmlns="http://schemas.openxmlformats.org/spreadsheetml/2006/main">
  <authors>
    <author>Nadine Schuil</author>
  </authors>
  <commentList>
    <comment ref="J2" authorId="0">
      <text>
        <r>
          <rPr>
            <b/>
            <sz val="9"/>
            <color indexed="81"/>
            <rFont val="Tahoma"/>
            <family val="2"/>
          </rPr>
          <t>Nadine Schuil:</t>
        </r>
        <r>
          <rPr>
            <sz val="9"/>
            <color indexed="81"/>
            <rFont val="Tahoma"/>
            <family val="2"/>
          </rPr>
          <t xml:space="preserve">
</t>
        </r>
        <r>
          <rPr>
            <sz val="8"/>
            <color indexed="81"/>
            <rFont val="Tahoma"/>
            <family val="2"/>
          </rPr>
          <t>This is the figure we are interested in - the collection_quarter (the quarter up to which we are reporting)</t>
        </r>
      </text>
    </comment>
  </commentList>
</comments>
</file>

<file path=xl/connections.xml><?xml version="1.0" encoding="utf-8"?>
<connections xmlns="http://schemas.openxmlformats.org/spreadsheetml/2006/main">
  <connection id="1" name="Connection"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2" name="Connection1"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3" name="Connection2"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s>
</file>

<file path=xl/sharedStrings.xml><?xml version="1.0" encoding="utf-8"?>
<sst xmlns="http://schemas.openxmlformats.org/spreadsheetml/2006/main" count="1454" uniqueCount="176">
  <si>
    <t>1st revision</t>
  </si>
  <si>
    <t>Australia</t>
  </si>
  <si>
    <t>Australian Capital Territory</t>
  </si>
  <si>
    <t>New South Wales</t>
  </si>
  <si>
    <t>Northern Territory</t>
  </si>
  <si>
    <t>Queensland</t>
  </si>
  <si>
    <t>South Australia</t>
  </si>
  <si>
    <t>Tasmania</t>
  </si>
  <si>
    <t>Victoria</t>
  </si>
  <si>
    <t>Western Australia</t>
  </si>
  <si>
    <t>type</t>
  </si>
  <si>
    <t>contract</t>
  </si>
  <si>
    <t>CW</t>
  </si>
  <si>
    <t>04</t>
  </si>
  <si>
    <t>01</t>
  </si>
  <si>
    <t>IT</t>
  </si>
  <si>
    <t xml:space="preserve"> </t>
  </si>
  <si>
    <t>collection_quarter</t>
  </si>
  <si>
    <t>collection_number</t>
  </si>
  <si>
    <t>final_count</t>
  </si>
  <si>
    <t>perc_of_final_count</t>
  </si>
  <si>
    <t>Contact status</t>
  </si>
  <si>
    <t>State</t>
  </si>
  <si>
    <t>Estimate</t>
  </si>
  <si>
    <t>Final count</t>
  </si>
  <si>
    <t>Contract status</t>
  </si>
  <si>
    <t>count_in_PI</t>
  </si>
  <si>
    <t>N</t>
  </si>
  <si>
    <t>Y</t>
  </si>
  <si>
    <t>COUNT</t>
  </si>
  <si>
    <t>CONCAT</t>
  </si>
  <si>
    <t>Initial</t>
  </si>
  <si>
    <t>*</t>
  </si>
  <si>
    <t>3rd rev</t>
  </si>
  <si>
    <t>4th rev</t>
  </si>
  <si>
    <t>5th rev</t>
  </si>
  <si>
    <t>6th rev</t>
  </si>
  <si>
    <t>Collection</t>
  </si>
  <si>
    <t>REVIEW QUARTERS</t>
  </si>
  <si>
    <t>Collection number</t>
  </si>
  <si>
    <t>UPDATE latest collection number:</t>
  </si>
  <si>
    <t>Calender</t>
  </si>
  <si>
    <t>Reporting to:</t>
  </si>
  <si>
    <t>Collecting to:</t>
  </si>
  <si>
    <t>Equivalent to:</t>
  </si>
  <si>
    <t>Collection 
number</t>
  </si>
  <si>
    <t>Review quarters</t>
  </si>
  <si>
    <t>Calendar month reported to:</t>
  </si>
  <si>
    <t>Review quarter</t>
  </si>
  <si>
    <t>% of final count</t>
  </si>
  <si>
    <t xml:space="preserve">Estimate </t>
  </si>
  <si>
    <t>Review 
quarter</t>
  </si>
  <si>
    <t>Low95</t>
  </si>
  <si>
    <t>High95</t>
  </si>
  <si>
    <t>Compare final count with 95% PI (for that estimate)</t>
  </si>
  <si>
    <t>Estimate compared with final count</t>
  </si>
  <si>
    <t>Estimate as a % of final count</t>
  </si>
  <si>
    <t>Baseline (100%)</t>
  </si>
  <si>
    <t>Values</t>
  </si>
  <si>
    <t>Initial and 1st revision estimate compared with final count</t>
  </si>
  <si>
    <t>model</t>
  </si>
  <si>
    <t xml:space="preserve">Model </t>
  </si>
  <si>
    <t>Model vs published estimate</t>
  </si>
  <si>
    <t>Published
estimate</t>
  </si>
  <si>
    <t>Model
estimate</t>
  </si>
  <si>
    <t>R</t>
  </si>
  <si>
    <t>G</t>
  </si>
  <si>
    <t>B</t>
  </si>
  <si>
    <t>To tint:</t>
  </si>
  <si>
    <t>newR = currentR + (255 - currentR) * tint_factor</t>
  </si>
  <si>
    <t>newG = currentG + (255 - currentG) * tint_factor</t>
  </si>
  <si>
    <t>newB = currentB + (255 - currentB) * tint_factor</t>
  </si>
  <si>
    <t>Colours</t>
  </si>
  <si>
    <t>Arial</t>
  </si>
  <si>
    <t>Font:</t>
  </si>
  <si>
    <t>Trebuchet</t>
  </si>
  <si>
    <t>review_quarter</t>
  </si>
  <si>
    <t>Cancellations/withdrawals</t>
  </si>
  <si>
    <t>Commencements</t>
  </si>
  <si>
    <t>Completions</t>
  </si>
  <si>
    <t>In-training</t>
  </si>
  <si>
    <t>Collect to</t>
  </si>
  <si>
    <t>Report to</t>
  </si>
  <si>
    <t>Commencements and completions</t>
  </si>
  <si>
    <t>Cancellations/withdrawals and in-training</t>
  </si>
  <si>
    <t>PIVOT TABLES</t>
  </si>
  <si>
    <t>Estimate type</t>
  </si>
  <si>
    <t/>
  </si>
  <si>
    <t>Different model estimate?</t>
  </si>
  <si>
    <t>Adjustment
to model estimate</t>
  </si>
  <si>
    <t>Dashboard</t>
  </si>
  <si>
    <t>Summary table</t>
  </si>
  <si>
    <t>Back to index</t>
  </si>
  <si>
    <r>
      <rPr>
        <b/>
        <sz val="11"/>
        <color rgb="FF78278B"/>
        <rFont val="Calibri"/>
        <family val="2"/>
        <scheme val="minor"/>
      </rPr>
      <t xml:space="preserve">STEP 1: </t>
    </r>
    <r>
      <rPr>
        <b/>
        <sz val="11"/>
        <rFont val="Calibri"/>
        <family val="2"/>
        <scheme val="minor"/>
      </rPr>
      <t>UPDATE latest collection number 
below to see quarters to be reviewed</t>
    </r>
  </si>
  <si>
    <r>
      <rPr>
        <b/>
        <sz val="11"/>
        <color rgb="FF78278B"/>
        <rFont val="Calibri"/>
        <family val="2"/>
        <scheme val="minor"/>
      </rPr>
      <t>STEP 1:</t>
    </r>
    <r>
      <rPr>
        <b/>
        <sz val="11"/>
        <color theme="0"/>
        <rFont val="Calibri"/>
        <family val="2"/>
        <scheme val="minor"/>
      </rPr>
      <t xml:space="preserve">  </t>
    </r>
    <r>
      <rPr>
        <b/>
        <sz val="11"/>
        <rFont val="Calibri"/>
        <family val="2"/>
        <scheme val="minor"/>
      </rPr>
      <t>Refresh ANALYSIS table</t>
    </r>
    <r>
      <rPr>
        <b/>
        <sz val="11"/>
        <color theme="0"/>
        <rFont val="Calibri"/>
        <family val="2"/>
        <scheme val="minor"/>
      </rPr>
      <t xml:space="preserve">
</t>
    </r>
    <r>
      <rPr>
        <b/>
        <sz val="11"/>
        <color rgb="FF78278B"/>
        <rFont val="Calibri"/>
        <family val="2"/>
        <scheme val="minor"/>
      </rPr>
      <t>STEP 2:</t>
    </r>
    <r>
      <rPr>
        <b/>
        <sz val="11"/>
        <color theme="0"/>
        <rFont val="Calibri"/>
        <family val="2"/>
        <scheme val="minor"/>
      </rPr>
      <t xml:space="preserve">  </t>
    </r>
    <r>
      <rPr>
        <b/>
        <sz val="11"/>
        <rFont val="Calibri"/>
        <family val="2"/>
        <scheme val="minor"/>
      </rPr>
      <t>Click button below</t>
    </r>
  </si>
  <si>
    <t>raw_value</t>
  </si>
  <si>
    <t>model_perc_final_count</t>
  </si>
  <si>
    <t>Index</t>
  </si>
  <si>
    <t>Copyright information</t>
  </si>
  <si>
    <t>Published estimate as % of final count</t>
  </si>
  <si>
    <t xml:space="preserve">Model estimate as % of final count  </t>
  </si>
  <si>
    <t>Lower boundary of prediction interval</t>
  </si>
  <si>
    <t>Upper boundary of prediction interval</t>
  </si>
  <si>
    <t xml:space="preserve">NCVER published estimate </t>
  </si>
  <si>
    <t>Initial NCVER published estimate</t>
  </si>
  <si>
    <t>Collected count from STAs</t>
  </si>
  <si>
    <r>
      <t xml:space="preserve">For </t>
    </r>
    <r>
      <rPr>
        <u/>
        <sz val="10"/>
        <color theme="1"/>
        <rFont val="Arial"/>
        <family val="2"/>
      </rPr>
      <t>cancellations/withdrawals and in-training</t>
    </r>
    <r>
      <rPr>
        <sz val="10"/>
        <color theme="1"/>
        <rFont val="Arial"/>
        <family val="2"/>
      </rPr>
      <t>, the following quarters are reviewed in this dashboard:</t>
    </r>
  </si>
  <si>
    <t>Initial estimate</t>
  </si>
  <si>
    <t>First revision estimate</t>
  </si>
  <si>
    <r>
      <t xml:space="preserve">After each collection, the estimates review dashboard will be updated with the latest data and enable a review of the most recent quarters possible. 
For commencements and completions, we require three collections or quarters of data for a final count to emerge for a certain quarter after an initial estimate was reported. For cancellations/withdrawals and in-training, we require seven collections or quarters of data for a final count to emerge for a certain quarter after an initial estimate was reported. Please see the Review quarters tab for more detail.
In summary, for </t>
    </r>
    <r>
      <rPr>
        <u/>
        <sz val="10"/>
        <color theme="1"/>
        <rFont val="Arial"/>
        <family val="2"/>
      </rPr>
      <t>commencements and completions</t>
    </r>
    <r>
      <rPr>
        <sz val="10"/>
        <color theme="1"/>
        <rFont val="Arial"/>
        <family val="2"/>
      </rPr>
      <t xml:space="preserve">, the following quarters are reviewed in this dashboard:
</t>
    </r>
  </si>
  <si>
    <t>Summary</t>
  </si>
  <si>
    <t>Estimate as percentage of final count</t>
  </si>
  <si>
    <r>
      <t xml:space="preserve">Does the final count lie in the </t>
    </r>
    <r>
      <rPr>
        <b/>
        <u/>
        <sz val="10"/>
        <color theme="1"/>
        <rFont val="Arial"/>
        <family val="2"/>
      </rPr>
      <t>initial</t>
    </r>
    <r>
      <rPr>
        <b/>
        <sz val="10"/>
        <color theme="1"/>
        <rFont val="Arial"/>
        <family val="2"/>
      </rPr>
      <t xml:space="preserve"> 95% prediction interval?</t>
    </r>
  </si>
  <si>
    <r>
      <t xml:space="preserve">Does the final count lie in the </t>
    </r>
    <r>
      <rPr>
        <b/>
        <u/>
        <sz val="12"/>
        <color rgb="FF439539"/>
        <rFont val="Arial"/>
        <family val="2"/>
      </rPr>
      <t>initial</t>
    </r>
    <r>
      <rPr>
        <b/>
        <sz val="12"/>
        <color rgb="FF439539"/>
        <rFont val="Arial"/>
        <family val="2"/>
      </rPr>
      <t xml:space="preserve"> 95% prediction interval?</t>
    </r>
  </si>
  <si>
    <t>Explanatory terms and notes are provided as further detail for the dashboard and summary table and graph</t>
  </si>
  <si>
    <t xml:space="preserve">Summary table and graph, providing a snapshot of the dashboard </t>
  </si>
  <si>
    <t>Quarters that are reviewed</t>
  </si>
  <si>
    <t>Glossary and explanatory notes</t>
  </si>
  <si>
    <r>
      <t xml:space="preserve">Does the final count lie in the </t>
    </r>
    <r>
      <rPr>
        <b/>
        <u/>
        <sz val="14"/>
        <color theme="1"/>
        <rFont val="Arial"/>
        <family val="2"/>
      </rPr>
      <t>initial</t>
    </r>
    <r>
      <rPr>
        <b/>
        <sz val="14"/>
        <color theme="1"/>
        <rFont val="Arial"/>
        <family val="2"/>
      </rPr>
      <t xml:space="preserve"> 95% prediction interval?</t>
    </r>
  </si>
  <si>
    <t>With each passing quarter, the estimates on contract activities are revised to include the data received during the most recent data submission. For example, for commencements, around 95% of the complete data are captured one quarter after the training activity has occurred and around 99% after two quarters (at the time the first revision estimate is calculated). For completions, approximately 90% are captured one quarter after the training activity occurred and approximately 97% after two quarters. The revised estimates are published in NCVER’s quarterly statistical reports.</t>
  </si>
  <si>
    <t xml:space="preserve">For commencements and completions, we require three quarters of data for a final count to emerge for a certain quarter after an initial estimate was reported. For cancellations/withdrawals and in-training, we require seven quarters of data.
</t>
  </si>
  <si>
    <r>
      <t>1</t>
    </r>
    <r>
      <rPr>
        <vertAlign val="superscript"/>
        <sz val="11"/>
        <color theme="1"/>
        <rFont val="Arial"/>
        <family val="2"/>
      </rPr>
      <t>st</t>
    </r>
    <r>
      <rPr>
        <sz val="11"/>
        <color theme="1"/>
        <rFont val="Arial"/>
        <family val="2"/>
      </rPr>
      <t xml:space="preserve"> rev</t>
    </r>
  </si>
  <si>
    <r>
      <t>2</t>
    </r>
    <r>
      <rPr>
        <vertAlign val="superscript"/>
        <sz val="11"/>
        <color theme="1"/>
        <rFont val="Arial"/>
        <family val="2"/>
      </rPr>
      <t>nd</t>
    </r>
    <r>
      <rPr>
        <sz val="11"/>
        <color theme="1"/>
        <rFont val="Arial"/>
        <family val="2"/>
      </rPr>
      <t xml:space="preserve"> rev</t>
    </r>
  </si>
  <si>
    <t>Apprentices and trainees estimates review summary</t>
  </si>
  <si>
    <t>Lower boundary of 95% prediction interval</t>
  </si>
  <si>
    <t>Upper boundary of 95% prediction interval</t>
  </si>
  <si>
    <t>Apprentices and trainees estimates review dashboard</t>
  </si>
  <si>
    <t>Which quarters are reviewed?</t>
  </si>
  <si>
    <t>Was the model estimate adjusted to get published estimate?</t>
  </si>
  <si>
    <t>First revision NCVER published estimate</t>
  </si>
  <si>
    <t>First revision</t>
  </si>
  <si>
    <t>Explanatory notes</t>
  </si>
  <si>
    <t>This metric in the dashboard and corresponding field in the summary table indicates the initial or first revision estimate as a percentage of the final count that eventually emerged. For example, an initial estimate of 2900 for a certain contract status and quarter is 101.8% of a final count of 2850 that emerged.</t>
  </si>
  <si>
    <r>
      <rPr>
        <b/>
        <sz val="10"/>
        <color rgb="FF78278B"/>
        <rFont val="Arial"/>
        <family val="2"/>
      </rPr>
      <t>STEP 2</t>
    </r>
    <r>
      <rPr>
        <b/>
        <sz val="10"/>
        <color theme="1"/>
        <rFont val="Arial"/>
        <family val="2"/>
      </rPr>
      <t>: select the review quarters to be reviewed as mentioned in the Introduction section. Hold down the Shift or Ctrl key to select more than one review quarter</t>
    </r>
  </si>
  <si>
    <t>Final count (100%)</t>
  </si>
  <si>
    <r>
      <rPr>
        <b/>
        <sz val="10"/>
        <color rgb="FF78278B"/>
        <rFont val="Arial"/>
        <family val="2"/>
      </rPr>
      <t xml:space="preserve">STEP 1: </t>
    </r>
    <r>
      <rPr>
        <b/>
        <sz val="10"/>
        <rFont val="Arial"/>
        <family val="2"/>
      </rPr>
      <t xml:space="preserve">select </t>
    </r>
    <r>
      <rPr>
        <b/>
        <u/>
        <sz val="10"/>
        <rFont val="Arial"/>
        <family val="2"/>
      </rPr>
      <t>one</t>
    </r>
    <r>
      <rPr>
        <b/>
        <sz val="10"/>
        <rFont val="Arial"/>
        <family val="2"/>
      </rPr>
      <t xml:space="preserve"> estimate type, contract status and state/territory  to review from the left-hand menu </t>
    </r>
  </si>
  <si>
    <t>Model estimate</t>
  </si>
  <si>
    <t>Visualisation of data, enabling a review of the accuracy of the published estimates, and hence methodology</t>
  </si>
  <si>
    <t>State training authorities (STAs)</t>
  </si>
  <si>
    <t>Why does NCVER estimate?</t>
  </si>
  <si>
    <t>What is the purpose of this tool?</t>
  </si>
  <si>
    <t>Commencements, AUS</t>
  </si>
  <si>
    <t>Collected counts</t>
  </si>
  <si>
    <t>Estimates</t>
  </si>
  <si>
    <t>ETE</t>
  </si>
  <si>
    <t>initial</t>
  </si>
  <si>
    <t>2nd revision</t>
  </si>
  <si>
    <t>Commencements, Australia, September 2016 quarter</t>
  </si>
  <si>
    <t>-</t>
  </si>
  <si>
    <t>Quarter</t>
  </si>
  <si>
    <t>Collected count</t>
  </si>
  <si>
    <t>Second revision estimate</t>
  </si>
  <si>
    <t>Type of estimate</t>
  </si>
  <si>
    <t>A</t>
  </si>
  <si>
    <t>Apprentice and trainee data (numbers of contracts of training and the time at which these events occur) are reported by the state and territory training authorities (STAs) to NCVER on a quarterly basis. However, it is not unusual for some time to elapse before information about the number of contracts of training appears in the national collection, due to a chain of administrative processes that must be followed. These time gaps are referred to as 'reporting lags'.
Thus, data about events occurring in a given quarter might require several collections to be completely reported. It takes up to four quarters for commencements and completions and eight quarters for cancellations/withdrawals for complete information about these events to appear in the national collection. As a result, accurate counts take time to accumulate.  However, waiting for all the data to be submitted reduces their usefulness.  In order to get timely information that can be used for monitoring apprentice/trainee activity and formulating policy, a reliable estimate of the 'final' counts is required as soon as possible after the quarter in which the events occur.
For example, consider the lag between estimated and actual collected contract commencements, for Australia, for September 2016 quarter:</t>
  </si>
  <si>
    <t xml:space="preserve">The blue line in the figure above, indicating actual collected numbers from the STAs shows how data for the September 2016 quarter commencements accumulate over time.  
The green line shows how the corresponding NCVER estimates are revised over the same time period. The estimates are based on the average ratios of the final reported count to the reported count at quarters two to four as observed for quarters previous to September 2016. As the amount of unknown data reduces across the quarters, the estimates improve and converge toward the actual final count. After four quarters, the actual collected counts are as good as anything NCVER can estimate. For quarter five and onwards, NCVER only reports the actual collected count for September 2016 commencements.
</t>
  </si>
  <si>
    <t xml:space="preserve">Initial estimates are calculated one quarter after the training activity occurred. For example, the initially published estimates for the December quarter contract activities are calculated when NCVER receives the March quarter data. The initial estimates are published in NCVER’s quarterly statistical reports on apprentice and trainee contract activities. </t>
  </si>
  <si>
    <t>&lt;https://www.ncver.edu.au/data/collection/apprentices-and-trainees-collection&gt;.</t>
  </si>
  <si>
    <r>
      <t xml:space="preserve">This first metric in the dashboard and corresponding field in the summary table compares the final count that eventually emerge to the 95% prediction interval calculated for the </t>
    </r>
    <r>
      <rPr>
        <u/>
        <sz val="11"/>
        <color theme="1"/>
        <rFont val="Arial"/>
        <family val="2"/>
      </rPr>
      <t>initial</t>
    </r>
    <r>
      <rPr>
        <sz val="11"/>
        <color theme="1"/>
        <rFont val="Arial"/>
        <family val="2"/>
      </rPr>
      <t xml:space="preserve"> estimate. Therefore, for example, even though the initial estimate may be 110% of the final count as described above, the final count can indeed still lie within the initial 95% prediction interval. This may be due to a wide prediction interval related to the initial estimate and encompassing the final count. Conversely, for a narrow prediction interval associated with the initial estimate, the final count may lie outside the initial 95% prediction interval, when the initial estimate is, say, only 102% of the final count. The width of the prediction interval is determined by the standard error associated with the calculation of the estimate. For detailed information on the calculation methodology of the estimates and subsequent prediction errors and intervals,</t>
    </r>
  </si>
  <si>
    <t>please see the technical paper,</t>
  </si>
  <si>
    <t>Estimation of apprentices and trainee statistics.</t>
  </si>
  <si>
    <t>State training authorities are government departments in each state or territory responsible for the operation of the vocational education and training (VET) system (including apprenticeships) within that jurisdiction. Each STA participates in the formulation of national policy, planning and objectives, and promotes and implements the agreed policies and priorities in the state or territory. Specifically, in the case of apprentices and trainees, the STAs are responsible for the registration and certification of apprenticeships training agreements and employment arrangements surrounding apprentices and trainees.</t>
  </si>
  <si>
    <t>The model estimate is the estimate produced by the endorsed estimation methodology, and is subject to review.  Estimates that are associated with high relative errors or are unusually high or low are examined and if possible adjusted. The resulting estimate is the published estimate.  Where no adjustment is made to the model estimate, the published estimate is equal to the model estimate. Documentation relating to the review for collections can be found in the Adjustment notes for Apprentice and trainee estimates documents, which is provided as a supporting document for each collection, and can be found at</t>
  </si>
  <si>
    <r>
      <t xml:space="preserve">With the exception of the Commonwealth Coat of Arms, the Department's logo, any material protected by a trade mark and where otherwise noted all material presented in this document is provided under a Creative Commons Attribution 3.0 Australia &lt;www.creativecommons.org/licenses/by/3.0/au&gt; licence. 
The details of the relevant licence conditions are available on the Creative Commons website (accessible using the links provided) as is the full legal code for the CC BY 3.0 AU licence &lt;www.creativecommons.org/licenses/by/3.0/legalcode&gt;.
This document should be attributed as NCVER 2018, </t>
    </r>
    <r>
      <rPr>
        <i/>
        <sz val="10"/>
        <color theme="1"/>
        <rFont val="Arial"/>
        <family val="2"/>
      </rPr>
      <t>Australian vocational education and training statistics: Apprentices and trainees estimates review dashboard,</t>
    </r>
    <r>
      <rPr>
        <sz val="10"/>
        <color theme="1"/>
        <rFont val="Arial"/>
        <family val="2"/>
      </rPr>
      <t xml:space="preserve"> NCVER, Adelaide.
This work has been produced by the National Centre for Vocational Education Research (NCVER) on behalf of the Australian Government and state and territory governments, with funding provided through the Department of Education and Training. 
The views and opinions expressed in this document are those of NCVER and do not necessarily reflect the views of the Australian Government or state and territory governments.  
Published by NCVER, ABN 87 007 967 311
Level 5, 60 Light Square, Adelaide SA 5000
PO Box 8288, Station Arcade, Adelaide SA 5000, Australia
P (08) 8230 8400   W &lt;www.ncver.edu.au&gt;   E &lt;ncver@ncver.edu.au&gt;</t>
    </r>
  </si>
  <si>
    <t>&lt;https://www.ncver.edu.au/publications/publications/all-publications/a-guide-to-the-apprentices-and-trainees-estimates-review-dashboard&gt;.</t>
  </si>
  <si>
    <t xml:space="preserve">NCVER has committed to reviewing the accuracy and reliability of the methodology employed in the estimation process, as described above, on a quarterly basis. In doing so, stakeholders can be assured on a timely and continuous basis of the robustness and veracity of the estimates that are published by NCVER, based on the counts that are collected from the state training authorities. This is a reflection of NCVER’s continuous commitment to transparency of processes employed and data published.
In order to undertake an efficient and frequent review of the estimation process, it was thought best to develop this interactive tool, to allow the user to quickly and effectively assess the accuracy of the estimates published by NCVER.
The estimates that are reviewed are the initial estimates and first revision estimates. The reliability and accuracy of the estimates are assessed by comparing the initial and first revision published estimates to the final counts that emerge, and by assessing the final count against the 95% prediction intervals of the published estimates.
A technical paper has been produced to provide a brief overview of the estimation methodology employed in the National Apprentice and Trainee Collection and instructions on the operation of this dashboard. The technical paper can be found at
</t>
  </si>
  <si>
    <t>Link to technical paper</t>
  </si>
  <si>
    <t>The review quarters investigated for each contract status are identified, based on final counts that emerge</t>
  </si>
  <si>
    <t>27 567</t>
  </si>
  <si>
    <t>36 084</t>
  </si>
  <si>
    <t>37 140</t>
  </si>
  <si>
    <t>37 384</t>
  </si>
  <si>
    <t>37 471</t>
  </si>
  <si>
    <t>37 927</t>
  </si>
  <si>
    <t>37 479</t>
  </si>
  <si>
    <t>37 493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</si>
</sst>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3" formatCode="_-* #,##0.00_-;\-* #,##0.00_-;_-* &quot;-&quot;??_-;_-@_-"/>
    <numFmt numFmtId="164" formatCode="0.0"/>
    <numFmt numFmtId="165" formatCode="0.0%"/>
    <numFmt numFmtId="166" formatCode="_-* #,##0_-;\-* #,##0_-;_-* &quot;-&quot;??_-;_-@_-"/>
    <numFmt numFmtId="167" formatCode="[$-409]mmm\-yy;@"/>
  </numFmts>
  <fonts count="63" x14ac:knownFonts="1">
    <font>
      <sz val="11"/>
      <color theme="1"/>
      <name val="Calibri"/>
      <family val="2"/>
      <scheme val="minor"/>
    </font>
    <font>
      <b/>
      <sz val="11"/>
      <color theme="1"/>
      <name val="Calibri"/>
      <family val="2"/>
      <scheme val="minor"/>
    </font>
    <font>
      <b/>
      <sz val="9"/>
      <color indexed="81"/>
      <name val="Tahoma"/>
      <family val="2"/>
    </font>
    <font>
      <b/>
      <sz val="11"/>
      <color theme="0"/>
      <name val="Calibri"/>
      <family val="2"/>
      <scheme val="minor"/>
    </font>
    <font>
      <sz val="9"/>
      <color indexed="81"/>
      <name val="Tahoma"/>
      <family val="2"/>
    </font>
    <font>
      <sz val="11"/>
      <name val="Calibri"/>
      <family val="2"/>
      <scheme val="minor"/>
    </font>
    <font>
      <sz val="10"/>
      <color theme="1"/>
      <name val="Calibri"/>
      <family val="2"/>
      <scheme val="minor"/>
    </font>
    <font>
      <b/>
      <sz val="10"/>
      <color theme="1"/>
      <name val="Calibri"/>
      <family val="2"/>
      <scheme val="minor"/>
    </font>
    <font>
      <sz val="10"/>
      <color theme="1"/>
      <name val="Calibri"/>
      <family val="2"/>
    </font>
    <font>
      <sz val="10"/>
      <name val="Calibri"/>
      <family val="2"/>
    </font>
    <font>
      <sz val="11"/>
      <color theme="0"/>
      <name val="Calibri"/>
      <family val="2"/>
      <scheme val="minor"/>
    </font>
    <font>
      <b/>
      <sz val="18"/>
      <name val="Calibri"/>
      <family val="2"/>
      <scheme val="minor"/>
    </font>
    <font>
      <sz val="8"/>
      <color indexed="81"/>
      <name val="Tahoma"/>
      <family val="2"/>
    </font>
    <font>
      <b/>
      <sz val="11"/>
      <name val="Calibri"/>
      <family val="2"/>
      <scheme val="minor"/>
    </font>
    <font>
      <sz val="11"/>
      <name val="Calibri"/>
      <family val="2"/>
    </font>
    <font>
      <sz val="9"/>
      <color theme="0" tint="-4.9989318521683403E-2"/>
      <name val="Calibri"/>
      <family val="2"/>
      <scheme val="minor"/>
    </font>
    <font>
      <b/>
      <sz val="11"/>
      <color rgb="FFFF0000"/>
      <name val="Calibri"/>
      <family val="2"/>
      <scheme val="minor"/>
    </font>
    <font>
      <b/>
      <sz val="13"/>
      <color theme="0"/>
      <name val="Calibri"/>
      <family val="2"/>
      <scheme val="minor"/>
    </font>
    <font>
      <b/>
      <sz val="18"/>
      <color theme="1"/>
      <name val="Calibri"/>
      <family val="2"/>
      <scheme val="minor"/>
    </font>
    <font>
      <sz val="11"/>
      <color theme="1"/>
      <name val="Calibri"/>
      <family val="2"/>
      <scheme val="minor"/>
    </font>
    <font>
      <b/>
      <sz val="11.5"/>
      <color theme="1"/>
      <name val="Calibri"/>
      <family val="2"/>
      <scheme val="minor"/>
    </font>
    <font>
      <b/>
      <sz val="14"/>
      <color theme="1"/>
      <name val="Calibri"/>
      <family val="2"/>
      <scheme val="minor"/>
    </font>
    <font>
      <b/>
      <sz val="13"/>
      <color theme="1"/>
      <name val="Calibri"/>
      <family val="2"/>
      <scheme val="minor"/>
    </font>
    <font>
      <b/>
      <sz val="12"/>
      <color theme="1"/>
      <name val="Calibri"/>
      <family val="2"/>
      <scheme val="minor"/>
    </font>
    <font>
      <sz val="18"/>
      <name val="Calibri"/>
      <family val="2"/>
      <scheme val="minor"/>
    </font>
    <font>
      <sz val="11"/>
      <color theme="1"/>
      <name val="Arial"/>
      <family val="2"/>
    </font>
    <font>
      <sz val="11"/>
      <color theme="1"/>
      <name val="Trebuchet MS"/>
      <family val="2"/>
    </font>
    <font>
      <b/>
      <sz val="11"/>
      <color rgb="FF78278B"/>
      <name val="Calibri"/>
      <family val="2"/>
      <scheme val="minor"/>
    </font>
    <font>
      <u/>
      <sz val="11"/>
      <color theme="10"/>
      <name val="Calibri"/>
      <family val="2"/>
      <scheme val="minor"/>
    </font>
    <font>
      <u/>
      <sz val="11"/>
      <color theme="0"/>
      <name val="Calibri"/>
      <family val="2"/>
      <scheme val="minor"/>
    </font>
    <font>
      <sz val="11"/>
      <color theme="0" tint="-0.14999847407452621"/>
      <name val="Calibri"/>
      <family val="2"/>
      <scheme val="minor"/>
    </font>
    <font>
      <sz val="9"/>
      <color theme="0" tint="-0.14999847407452621"/>
      <name val="Calibri"/>
      <family val="2"/>
      <scheme val="minor"/>
    </font>
    <font>
      <b/>
      <sz val="18"/>
      <color theme="0"/>
      <name val="Arial"/>
      <family val="2"/>
    </font>
    <font>
      <b/>
      <sz val="10"/>
      <color theme="1"/>
      <name val="Arial"/>
      <family val="2"/>
    </font>
    <font>
      <b/>
      <sz val="10"/>
      <color rgb="FF003767"/>
      <name val="Arial"/>
      <family val="2"/>
    </font>
    <font>
      <b/>
      <sz val="14"/>
      <color theme="1"/>
      <name val="Arial"/>
      <family val="2"/>
    </font>
    <font>
      <b/>
      <sz val="10"/>
      <color rgb="FF78278B"/>
      <name val="Arial"/>
      <family val="2"/>
    </font>
    <font>
      <b/>
      <sz val="10"/>
      <name val="Arial"/>
      <family val="2"/>
    </font>
    <font>
      <b/>
      <u/>
      <sz val="10"/>
      <name val="Arial"/>
      <family val="2"/>
    </font>
    <font>
      <sz val="10"/>
      <color theme="1"/>
      <name val="Arial"/>
      <family val="2"/>
    </font>
    <font>
      <u/>
      <sz val="10"/>
      <color theme="10"/>
      <name val="Arial"/>
      <family val="2"/>
    </font>
    <font>
      <b/>
      <sz val="10"/>
      <color theme="0"/>
      <name val="Arial"/>
      <family val="2"/>
    </font>
    <font>
      <sz val="10"/>
      <name val="Arial"/>
      <family val="2"/>
    </font>
    <font>
      <b/>
      <sz val="14"/>
      <color theme="0"/>
      <name val="Arial"/>
      <family val="2"/>
    </font>
    <font>
      <sz val="9.5"/>
      <color theme="1"/>
      <name val="Trebuchet MS"/>
      <family val="2"/>
    </font>
    <font>
      <b/>
      <u/>
      <sz val="10"/>
      <color theme="1"/>
      <name val="Arial"/>
      <family val="2"/>
    </font>
    <font>
      <sz val="10"/>
      <color theme="0"/>
      <name val="Arial"/>
      <family val="2"/>
    </font>
    <font>
      <sz val="9"/>
      <color theme="1"/>
      <name val="Arial"/>
      <family val="2"/>
    </font>
    <font>
      <u/>
      <sz val="10"/>
      <color theme="1"/>
      <name val="Arial"/>
      <family val="2"/>
    </font>
    <font>
      <b/>
      <sz val="11"/>
      <color rgb="FF439539"/>
      <name val="Arial"/>
      <family val="2"/>
    </font>
    <font>
      <b/>
      <sz val="12"/>
      <color rgb="FF439539"/>
      <name val="Arial"/>
      <family val="2"/>
    </font>
    <font>
      <b/>
      <u/>
      <sz val="12"/>
      <color rgb="FF439539"/>
      <name val="Arial"/>
      <family val="2"/>
    </font>
    <font>
      <i/>
      <sz val="10"/>
      <color theme="1"/>
      <name val="Arial"/>
      <family val="2"/>
    </font>
    <font>
      <u/>
      <sz val="11"/>
      <color theme="1"/>
      <name val="Arial"/>
      <family val="2"/>
    </font>
    <font>
      <u/>
      <sz val="11"/>
      <color theme="10"/>
      <name val="Arial"/>
      <family val="2"/>
    </font>
    <font>
      <b/>
      <u/>
      <sz val="14"/>
      <color theme="1"/>
      <name val="Arial"/>
      <family val="2"/>
    </font>
    <font>
      <sz val="10.5"/>
      <color theme="1"/>
      <name val="Arial"/>
      <family val="2"/>
    </font>
    <font>
      <b/>
      <sz val="11"/>
      <name val="Arial"/>
      <family val="2"/>
    </font>
    <font>
      <vertAlign val="superscript"/>
      <sz val="11"/>
      <color theme="1"/>
      <name val="Arial"/>
      <family val="2"/>
    </font>
    <font>
      <sz val="11"/>
      <name val="Arial"/>
      <family val="2"/>
    </font>
    <font>
      <sz val="10"/>
      <color rgb="FFFF0000"/>
      <name val="Arial"/>
      <family val="2"/>
    </font>
    <font>
      <b/>
      <sz val="20"/>
      <color theme="0"/>
      <name val="Arial"/>
      <family val="2"/>
    </font>
    <font>
      <u/>
      <sz val="10"/>
      <color rgb="FF1A0FF9"/>
      <name val="Arial"/>
      <family val="2"/>
    </font>
  </fonts>
  <fills count="23">
    <fill>
      <patternFill patternType="none"/>
    </fill>
    <fill>
      <patternFill patternType="gray125"/>
    </fill>
    <fill>
      <patternFill patternType="darkUp">
        <fgColor rgb="FFD9D9D9"/>
        <bgColor rgb="FFEDEDED"/>
      </patternFill>
    </fill>
    <fill>
      <patternFill patternType="lightUp">
        <fgColor rgb="FFBFBFBF"/>
        <bgColor rgb="FFF1F1F1"/>
      </patternFill>
    </fill>
    <fill>
      <patternFill patternType="solid">
        <fgColor theme="0" tint="-4.9989318521683403E-2"/>
        <bgColor indexed="64"/>
      </patternFill>
    </fill>
    <fill>
      <patternFill patternType="solid">
        <fgColor rgb="FF003767"/>
        <bgColor indexed="64"/>
      </patternFill>
    </fill>
    <fill>
      <patternFill patternType="solid">
        <fgColor rgb="FF439539"/>
        <bgColor indexed="64"/>
      </patternFill>
    </fill>
    <fill>
      <patternFill patternType="solid">
        <fgColor rgb="FF78278B"/>
        <bgColor indexed="64"/>
      </patternFill>
    </fill>
    <fill>
      <patternFill patternType="solid">
        <fgColor rgb="FF0081C6"/>
        <bgColor indexed="64"/>
      </patternFill>
    </fill>
    <fill>
      <patternFill patternType="solid">
        <fgColor rgb="FFBFCDD9"/>
        <bgColor indexed="64"/>
      </patternFill>
    </fill>
    <fill>
      <patternFill patternType="solid">
        <fgColor rgb="FF809BB3"/>
        <bgColor indexed="64"/>
      </patternFill>
    </fill>
    <fill>
      <patternFill patternType="solid">
        <fgColor rgb="FF40698D"/>
        <bgColor indexed="64"/>
      </patternFill>
    </fill>
    <fill>
      <patternFill patternType="solid">
        <fgColor rgb="FFD0E5CE"/>
        <bgColor indexed="64"/>
      </patternFill>
    </fill>
    <fill>
      <patternFill patternType="solid">
        <fgColor rgb="FFA1CA9C"/>
        <bgColor indexed="64"/>
      </patternFill>
    </fill>
    <fill>
      <patternFill patternType="solid">
        <fgColor rgb="FF72B06B"/>
        <bgColor indexed="64"/>
      </patternFill>
    </fill>
    <fill>
      <patternFill patternType="solid">
        <fgColor rgb="FFDDC9E2"/>
        <bgColor indexed="64"/>
      </patternFill>
    </fill>
    <fill>
      <patternFill patternType="solid">
        <fgColor rgb="FFBC93C5"/>
        <bgColor indexed="64"/>
      </patternFill>
    </fill>
    <fill>
      <patternFill patternType="solid">
        <fgColor rgb="FF9A5DA8"/>
        <bgColor indexed="64"/>
      </patternFill>
    </fill>
    <fill>
      <patternFill patternType="solid">
        <fgColor rgb="FFBFE0F1"/>
        <bgColor indexed="64"/>
      </patternFill>
    </fill>
    <fill>
      <patternFill patternType="solid">
        <fgColor rgb="FF80C0E3"/>
        <bgColor indexed="64"/>
      </patternFill>
    </fill>
    <fill>
      <patternFill patternType="solid">
        <fgColor rgb="FF40A1D4"/>
        <bgColor indexed="64"/>
      </patternFill>
    </fill>
    <fill>
      <patternFill patternType="solid">
        <fgColor rgb="FFD0E5CE"/>
        <bgColor theme="4" tint="0.79998168889431442"/>
      </patternFill>
    </fill>
    <fill>
      <patternFill patternType="solid">
        <fgColor rgb="FFBFE0F1"/>
        <bgColor theme="4" tint="0.79998168889431442"/>
      </patternFill>
    </fill>
  </fills>
  <borders count="7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F2F2F2"/>
      </bottom>
      <diagonal/>
    </border>
    <border>
      <left style="thin">
        <color indexed="64"/>
      </left>
      <right style="thin">
        <color indexed="64"/>
      </right>
      <top/>
      <bottom/>
      <diagonal/>
    </border>
    <border>
      <left style="medium">
        <color indexed="64"/>
      </left>
      <right/>
      <top style="medium">
        <color indexed="64"/>
      </top>
      <bottom style="medium">
        <color rgb="FFF2F2F2"/>
      </bottom>
      <diagonal/>
    </border>
    <border>
      <left/>
      <right/>
      <top style="medium">
        <color indexed="64"/>
      </top>
      <bottom style="medium">
        <color rgb="FFF2F2F2"/>
      </bottom>
      <diagonal/>
    </border>
    <border>
      <left style="medium">
        <color indexed="64"/>
      </left>
      <right/>
      <top/>
      <bottom style="medium">
        <color rgb="FFF2F2F2"/>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theme="4" tint="0.39997558519241921"/>
      </bottom>
      <diagonal/>
    </border>
    <border>
      <left style="thin">
        <color rgb="FF439539"/>
      </left>
      <right style="thin">
        <color rgb="FF439539"/>
      </right>
      <top style="thin">
        <color rgb="FF439539"/>
      </top>
      <bottom style="thin">
        <color rgb="FF439539"/>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rgb="FF0081C6"/>
      </left>
      <right style="thin">
        <color rgb="FF0081C6"/>
      </right>
      <top style="thin">
        <color rgb="FF0081C6"/>
      </top>
      <bottom style="thin">
        <color rgb="FF0081C6"/>
      </bottom>
      <diagonal/>
    </border>
    <border>
      <left style="thin">
        <color rgb="FF0081C6"/>
      </left>
      <right/>
      <top style="thin">
        <color rgb="FF0081C6"/>
      </top>
      <bottom style="thin">
        <color rgb="FF0081C6"/>
      </bottom>
      <diagonal/>
    </border>
    <border>
      <left/>
      <right/>
      <top style="thin">
        <color rgb="FF0081C6"/>
      </top>
      <bottom style="thin">
        <color rgb="FF0081C6"/>
      </bottom>
      <diagonal/>
    </border>
    <border>
      <left/>
      <right style="thin">
        <color rgb="FF0081C6"/>
      </right>
      <top style="thin">
        <color rgb="FF0081C6"/>
      </top>
      <bottom style="thin">
        <color rgb="FF0081C6"/>
      </bottom>
      <diagonal/>
    </border>
    <border>
      <left style="mediumDashed">
        <color rgb="FF0081C6"/>
      </left>
      <right/>
      <top style="mediumDashed">
        <color rgb="FF0081C6"/>
      </top>
      <bottom/>
      <diagonal/>
    </border>
    <border>
      <left/>
      <right/>
      <top style="mediumDashed">
        <color rgb="FF0081C6"/>
      </top>
      <bottom/>
      <diagonal/>
    </border>
    <border>
      <left/>
      <right style="mediumDashed">
        <color rgb="FF0081C6"/>
      </right>
      <top style="mediumDashed">
        <color rgb="FF0081C6"/>
      </top>
      <bottom/>
      <diagonal/>
    </border>
    <border>
      <left style="mediumDashed">
        <color rgb="FF0081C6"/>
      </left>
      <right/>
      <top/>
      <bottom style="mediumDashed">
        <color rgb="FF0081C6"/>
      </bottom>
      <diagonal/>
    </border>
    <border>
      <left/>
      <right/>
      <top/>
      <bottom style="mediumDashed">
        <color rgb="FF0081C6"/>
      </bottom>
      <diagonal/>
    </border>
    <border>
      <left/>
      <right style="mediumDashed">
        <color rgb="FF0081C6"/>
      </right>
      <top/>
      <bottom style="mediumDashed">
        <color rgb="FF0081C6"/>
      </bottom>
      <diagonal/>
    </border>
    <border>
      <left style="thin">
        <color rgb="FF0081C6"/>
      </left>
      <right style="thin">
        <color rgb="FF0081C6"/>
      </right>
      <top style="thin">
        <color rgb="FF0081C6"/>
      </top>
      <bottom/>
      <diagonal/>
    </border>
    <border>
      <left style="thin">
        <color rgb="FF0081C6"/>
      </left>
      <right style="thin">
        <color rgb="FF0081C6"/>
      </right>
      <top/>
      <bottom style="thin">
        <color rgb="FF0081C6"/>
      </bottom>
      <diagonal/>
    </border>
    <border>
      <left style="medium">
        <color rgb="FF439539"/>
      </left>
      <right/>
      <top style="medium">
        <color rgb="FF439539"/>
      </top>
      <bottom style="medium">
        <color rgb="FF439539"/>
      </bottom>
      <diagonal/>
    </border>
    <border>
      <left/>
      <right/>
      <top style="medium">
        <color rgb="FF439539"/>
      </top>
      <bottom style="medium">
        <color rgb="FF439539"/>
      </bottom>
      <diagonal/>
    </border>
    <border>
      <left/>
      <right style="medium">
        <color rgb="FF439539"/>
      </right>
      <top style="medium">
        <color rgb="FF439539"/>
      </top>
      <bottom style="medium">
        <color rgb="FF439539"/>
      </bottom>
      <diagonal/>
    </border>
    <border>
      <left/>
      <right/>
      <top style="thin">
        <color rgb="FF439539"/>
      </top>
      <bottom style="thin">
        <color rgb="FF439539"/>
      </bottom>
      <diagonal/>
    </border>
    <border>
      <left style="thin">
        <color rgb="FF0081C6"/>
      </left>
      <right/>
      <top style="thin">
        <color rgb="FF0081C6"/>
      </top>
      <bottom/>
      <diagonal/>
    </border>
    <border>
      <left/>
      <right/>
      <top style="thin">
        <color rgb="FF0081C6"/>
      </top>
      <bottom/>
      <diagonal/>
    </border>
    <border>
      <left/>
      <right style="thin">
        <color rgb="FF0081C6"/>
      </right>
      <top style="thin">
        <color rgb="FF0081C6"/>
      </top>
      <bottom/>
      <diagonal/>
    </border>
    <border>
      <left style="thin">
        <color rgb="FF0081C6"/>
      </left>
      <right/>
      <top/>
      <bottom/>
      <diagonal/>
    </border>
    <border>
      <left/>
      <right style="thin">
        <color rgb="FF0081C6"/>
      </right>
      <top/>
      <bottom/>
      <diagonal/>
    </border>
    <border>
      <left style="thin">
        <color rgb="FF0081C6"/>
      </left>
      <right/>
      <top/>
      <bottom style="thin">
        <color rgb="FF0081C6"/>
      </bottom>
      <diagonal/>
    </border>
    <border>
      <left/>
      <right/>
      <top/>
      <bottom style="thin">
        <color rgb="FF0081C6"/>
      </bottom>
      <diagonal/>
    </border>
    <border>
      <left/>
      <right style="thin">
        <color rgb="FF0081C6"/>
      </right>
      <top/>
      <bottom style="thin">
        <color rgb="FF0081C6"/>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diagonal/>
    </border>
    <border>
      <left/>
      <right style="thin">
        <color rgb="FF439539"/>
      </right>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4">
    <xf numFmtId="0" fontId="0" fillId="0" borderId="0"/>
    <xf numFmtId="9" fontId="19" fillId="0" borderId="0" applyFont="0" applyFill="0" applyBorder="0" applyAlignment="0" applyProtection="0"/>
    <xf numFmtId="43" fontId="19" fillId="0" borderId="0" applyFont="0" applyFill="0" applyBorder="0" applyAlignment="0" applyProtection="0"/>
    <xf numFmtId="0" fontId="28" fillId="0" borderId="0" applyNumberFormat="0" applyFill="0" applyBorder="0" applyAlignment="0" applyProtection="0"/>
  </cellStyleXfs>
  <cellXfs count="369">
    <xf numFmtId="0" fontId="0" fillId="0" borderId="0" xfId="0"/>
    <xf numFmtId="0" fontId="0" fillId="0" borderId="0" xfId="0" quotePrefix="1"/>
    <xf numFmtId="0" fontId="0" fillId="0" borderId="0" xfId="0" applyBorder="1"/>
    <xf numFmtId="49" fontId="0" fillId="0" borderId="0" xfId="0" applyNumberFormat="1" applyBorder="1" applyAlignment="1"/>
    <xf numFmtId="3" fontId="0" fillId="0" borderId="0" xfId="0" applyNumberFormat="1" applyBorder="1" applyAlignment="1"/>
    <xf numFmtId="0" fontId="0" fillId="0" borderId="0" xfId="0" applyNumberFormat="1" applyBorder="1" applyAlignment="1"/>
    <xf numFmtId="0" fontId="0" fillId="0" borderId="0" xfId="0" applyFill="1"/>
    <xf numFmtId="17" fontId="7" fillId="0" borderId="0" xfId="0" applyNumberFormat="1" applyFont="1" applyFill="1" applyBorder="1" applyAlignment="1">
      <alignment horizontal="center"/>
    </xf>
    <xf numFmtId="0" fontId="8" fillId="0" borderId="0" xfId="0" applyFont="1" applyFill="1" applyBorder="1" applyAlignment="1">
      <alignment horizontal="center" vertical="center"/>
    </xf>
    <xf numFmtId="164" fontId="9" fillId="0" borderId="0" xfId="0" applyNumberFormat="1" applyFont="1" applyFill="1" applyBorder="1" applyAlignment="1">
      <alignment horizontal="center" vertical="center"/>
    </xf>
    <xf numFmtId="0" fontId="6" fillId="0" borderId="0" xfId="0" applyFont="1" applyFill="1" applyAlignment="1"/>
    <xf numFmtId="17" fontId="6" fillId="0" borderId="0" xfId="0" applyNumberFormat="1" applyFont="1" applyFill="1" applyBorder="1" applyAlignment="1"/>
    <xf numFmtId="17" fontId="8" fillId="0" borderId="0" xfId="0" applyNumberFormat="1" applyFont="1" applyFill="1" applyBorder="1" applyAlignment="1">
      <alignment vertical="center"/>
    </xf>
    <xf numFmtId="0" fontId="0" fillId="0" borderId="0" xfId="0" quotePrefix="1" applyAlignment="1">
      <alignment horizontal="center"/>
    </xf>
    <xf numFmtId="0" fontId="1" fillId="0" borderId="0" xfId="0" quotePrefix="1" applyFont="1" applyBorder="1" applyAlignment="1">
      <alignment horizontal="center"/>
    </xf>
    <xf numFmtId="0" fontId="10" fillId="0" borderId="0" xfId="0" quotePrefix="1" applyFont="1" applyFill="1" applyBorder="1" applyAlignment="1">
      <alignment horizontal="center"/>
    </xf>
    <xf numFmtId="0" fontId="0" fillId="0" borderId="0" xfId="0" applyAlignment="1">
      <alignment horizontal="center"/>
    </xf>
    <xf numFmtId="17" fontId="0" fillId="0" borderId="7" xfId="0" applyNumberFormat="1"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17" fontId="0" fillId="0" borderId="13" xfId="0" applyNumberForma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17" fontId="0" fillId="0" borderId="10" xfId="0" applyNumberFormat="1"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4" xfId="0"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11" xfId="0" applyBorder="1"/>
    <xf numFmtId="0" fontId="0" fillId="0" borderId="18" xfId="0" applyBorder="1"/>
    <xf numFmtId="0" fontId="0" fillId="0" borderId="4" xfId="0" applyBorder="1"/>
    <xf numFmtId="0" fontId="0" fillId="0" borderId="11" xfId="0" quotePrefix="1" applyBorder="1"/>
    <xf numFmtId="0" fontId="0" fillId="0" borderId="18" xfId="0" quotePrefix="1" applyBorder="1"/>
    <xf numFmtId="17" fontId="14" fillId="0" borderId="1" xfId="0" applyNumberFormat="1" applyFont="1" applyBorder="1" applyAlignment="1">
      <alignment horizontal="center" vertical="center"/>
    </xf>
    <xf numFmtId="0" fontId="13" fillId="0" borderId="0" xfId="0" applyFont="1" applyBorder="1" applyAlignment="1">
      <alignment horizontal="center" vertical="center"/>
    </xf>
    <xf numFmtId="17" fontId="0" fillId="0" borderId="13" xfId="0" applyNumberFormat="1" applyFont="1" applyFill="1" applyBorder="1" applyAlignment="1">
      <alignment horizontal="center"/>
    </xf>
    <xf numFmtId="0" fontId="0" fillId="0" borderId="0" xfId="0" applyFont="1"/>
    <xf numFmtId="0" fontId="11" fillId="0" borderId="0" xfId="0" applyFont="1" applyFill="1" applyBorder="1" applyAlignment="1">
      <alignment horizontal="center" vertical="center"/>
    </xf>
    <xf numFmtId="0" fontId="15" fillId="0" borderId="0" xfId="0" applyFont="1"/>
    <xf numFmtId="0" fontId="16" fillId="0" borderId="0" xfId="0" applyFont="1"/>
    <xf numFmtId="0" fontId="1" fillId="0" borderId="0" xfId="0" applyFont="1" applyBorder="1" applyAlignment="1">
      <alignment horizontal="center" vertical="center"/>
    </xf>
    <xf numFmtId="0" fontId="17" fillId="0" borderId="0" xfId="0" applyFont="1" applyAlignment="1">
      <alignment horizontal="left"/>
    </xf>
    <xf numFmtId="0" fontId="1" fillId="0" borderId="0" xfId="0" applyFont="1" applyAlignment="1"/>
    <xf numFmtId="0" fontId="17" fillId="0" borderId="0" xfId="0" applyFont="1" applyBorder="1" applyAlignment="1">
      <alignment horizontal="left"/>
    </xf>
    <xf numFmtId="9" fontId="0" fillId="0" borderId="0" xfId="0" applyNumberFormat="1"/>
    <xf numFmtId="9" fontId="0" fillId="0" borderId="0" xfId="1" applyFont="1"/>
    <xf numFmtId="165" fontId="0" fillId="0" borderId="0" xfId="1" applyNumberFormat="1" applyFont="1"/>
    <xf numFmtId="0" fontId="10" fillId="0" borderId="0" xfId="0" applyFont="1"/>
    <xf numFmtId="0" fontId="18" fillId="0" borderId="0" xfId="0" applyFont="1" applyBorder="1" applyAlignment="1">
      <alignment wrapText="1"/>
    </xf>
    <xf numFmtId="0" fontId="11" fillId="0" borderId="0" xfId="0" applyFont="1" applyFill="1" applyBorder="1" applyAlignment="1">
      <alignment horizontal="center" vertical="center"/>
    </xf>
    <xf numFmtId="166" fontId="23" fillId="0" borderId="0" xfId="2" applyNumberFormat="1" applyFont="1" applyBorder="1" applyAlignment="1">
      <alignment horizontal="center" vertical="center"/>
    </xf>
    <xf numFmtId="0" fontId="23" fillId="0" borderId="0" xfId="0" applyFont="1" applyBorder="1" applyAlignment="1">
      <alignment horizontal="center" vertical="center"/>
    </xf>
    <xf numFmtId="166" fontId="23" fillId="0" borderId="0" xfId="2" applyNumberFormat="1" applyFont="1" applyBorder="1" applyAlignment="1">
      <alignment horizontal="left"/>
    </xf>
    <xf numFmtId="0" fontId="6" fillId="0" borderId="0" xfId="0" applyFont="1"/>
    <xf numFmtId="0" fontId="0" fillId="5" borderId="0" xfId="0" applyFill="1"/>
    <xf numFmtId="0" fontId="0" fillId="6" borderId="0" xfId="0" applyFill="1"/>
    <xf numFmtId="0" fontId="0" fillId="7" borderId="0" xfId="0" applyFill="1"/>
    <xf numFmtId="0" fontId="0" fillId="8" borderId="0" xfId="0" applyFill="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9" borderId="0" xfId="0" applyFill="1"/>
    <xf numFmtId="0" fontId="5"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9" fontId="1" fillId="0" borderId="1" xfId="0" applyNumberFormat="1" applyFont="1" applyBorder="1" applyAlignment="1">
      <alignment horizontal="center"/>
    </xf>
    <xf numFmtId="0" fontId="0" fillId="18" borderId="0" xfId="0" applyFill="1"/>
    <xf numFmtId="0" fontId="0" fillId="19" borderId="0" xfId="0" applyFill="1"/>
    <xf numFmtId="0" fontId="0" fillId="20" borderId="0" xfId="0" applyFill="1"/>
    <xf numFmtId="0" fontId="25" fillId="0" borderId="0" xfId="0" applyFont="1"/>
    <xf numFmtId="0" fontId="26" fillId="0" borderId="0" xfId="0" applyFont="1"/>
    <xf numFmtId="0" fontId="24" fillId="0" borderId="0" xfId="0" applyFont="1" applyFill="1" applyBorder="1" applyAlignment="1">
      <alignment vertical="center"/>
    </xf>
    <xf numFmtId="0" fontId="0" fillId="0" borderId="0" xfId="0" applyAlignment="1">
      <alignment horizontal="center"/>
    </xf>
    <xf numFmtId="0" fontId="0" fillId="0" borderId="0" xfId="0" applyAlignment="1">
      <alignment horizontal="center"/>
    </xf>
    <xf numFmtId="0" fontId="22" fillId="0" borderId="0" xfId="0" applyFont="1" applyBorder="1" applyAlignment="1">
      <alignment horizontal="center" vertical="center" wrapText="1"/>
    </xf>
    <xf numFmtId="14" fontId="0" fillId="0" borderId="0" xfId="0" applyNumberFormat="1" applyBorder="1" applyAlignment="1"/>
    <xf numFmtId="167" fontId="0" fillId="0" borderId="0" xfId="0" applyNumberFormat="1" applyBorder="1" applyAlignment="1"/>
    <xf numFmtId="167" fontId="0" fillId="0" borderId="0" xfId="0" applyNumberFormat="1"/>
    <xf numFmtId="167" fontId="0" fillId="0" borderId="0" xfId="0" applyNumberFormat="1" applyAlignment="1">
      <alignment horizontal="center"/>
    </xf>
    <xf numFmtId="167" fontId="0" fillId="0" borderId="0" xfId="0" quotePrefix="1" applyNumberFormat="1" applyAlignment="1">
      <alignment horizontal="center"/>
    </xf>
    <xf numFmtId="167" fontId="0" fillId="0" borderId="0" xfId="0" applyNumberFormat="1" applyAlignment="1">
      <alignment horizontal="right"/>
    </xf>
    <xf numFmtId="0" fontId="1" fillId="22" borderId="28" xfId="0" applyFont="1" applyFill="1" applyBorder="1"/>
    <xf numFmtId="167" fontId="23" fillId="0" borderId="0" xfId="0" applyNumberFormat="1" applyFont="1" applyBorder="1" applyAlignment="1">
      <alignment horizontal="center"/>
    </xf>
    <xf numFmtId="9" fontId="23" fillId="0" borderId="0" xfId="1" applyFont="1" applyBorder="1" applyAlignment="1">
      <alignment horizontal="center" vertical="center"/>
    </xf>
    <xf numFmtId="0" fontId="23" fillId="0" borderId="0" xfId="0" applyFont="1" applyFill="1" applyBorder="1" applyAlignment="1">
      <alignment horizontal="center" vertical="center" wrapText="1"/>
    </xf>
    <xf numFmtId="9" fontId="23" fillId="0" borderId="0" xfId="1" applyFont="1" applyBorder="1" applyAlignment="1">
      <alignment horizontal="center"/>
    </xf>
    <xf numFmtId="0" fontId="0" fillId="0" borderId="0" xfId="0" applyAlignment="1">
      <alignment horizontal="center"/>
    </xf>
    <xf numFmtId="0" fontId="18" fillId="0" borderId="0" xfId="0" applyFont="1" applyBorder="1" applyAlignment="1">
      <alignment horizontal="center" wrapText="1"/>
    </xf>
    <xf numFmtId="0" fontId="1" fillId="0" borderId="0" xfId="0" applyFont="1" applyBorder="1" applyAlignment="1">
      <alignment horizontal="center"/>
    </xf>
    <xf numFmtId="17" fontId="0" fillId="0" borderId="0" xfId="0" applyNumberFormat="1" applyBorder="1" applyAlignment="1">
      <alignment horizontal="center"/>
    </xf>
    <xf numFmtId="17" fontId="0" fillId="0" borderId="0" xfId="0" applyNumberFormat="1" applyFont="1" applyFill="1" applyBorder="1" applyAlignment="1">
      <alignment horizontal="center"/>
    </xf>
    <xf numFmtId="0" fontId="18" fillId="0" borderId="0" xfId="0" applyFont="1" applyBorder="1" applyAlignment="1">
      <alignment horizontal="center"/>
    </xf>
    <xf numFmtId="0" fontId="23" fillId="0" borderId="0" xfId="0" applyFont="1" applyBorder="1" applyAlignment="1">
      <alignment vertical="center" wrapText="1"/>
    </xf>
    <xf numFmtId="0" fontId="0" fillId="18" borderId="40" xfId="0" applyFill="1" applyBorder="1"/>
    <xf numFmtId="0" fontId="0" fillId="18" borderId="41" xfId="0" applyFill="1" applyBorder="1"/>
    <xf numFmtId="0" fontId="0" fillId="18" borderId="39" xfId="0" applyFill="1" applyBorder="1"/>
    <xf numFmtId="0" fontId="1" fillId="22" borderId="39" xfId="0" applyFont="1" applyFill="1" applyBorder="1"/>
    <xf numFmtId="0" fontId="1" fillId="22" borderId="40" xfId="0" applyFont="1" applyFill="1" applyBorder="1"/>
    <xf numFmtId="0" fontId="1" fillId="22" borderId="41" xfId="0" applyFont="1" applyFill="1" applyBorder="1"/>
    <xf numFmtId="0" fontId="0" fillId="18" borderId="38" xfId="0" applyFill="1" applyBorder="1"/>
    <xf numFmtId="0" fontId="0" fillId="18" borderId="48" xfId="0" applyFill="1" applyBorder="1"/>
    <xf numFmtId="0" fontId="0" fillId="18" borderId="49" xfId="0" applyFill="1" applyBorder="1"/>
    <xf numFmtId="0" fontId="13" fillId="0" borderId="0" xfId="0" applyFont="1" applyBorder="1" applyAlignment="1">
      <alignment vertical="center"/>
    </xf>
    <xf numFmtId="0" fontId="3" fillId="6" borderId="1" xfId="0" applyFont="1" applyFill="1" applyBorder="1" applyAlignment="1" applyProtection="1">
      <alignment horizontal="center"/>
      <protection locked="0"/>
    </xf>
    <xf numFmtId="0" fontId="0" fillId="0" borderId="0" xfId="0" applyAlignment="1">
      <alignment horizontal="right"/>
    </xf>
    <xf numFmtId="0" fontId="28" fillId="0" borderId="0" xfId="3"/>
    <xf numFmtId="0" fontId="29" fillId="0" borderId="0" xfId="3" applyFont="1"/>
    <xf numFmtId="0" fontId="30" fillId="0" borderId="0" xfId="0" applyFont="1"/>
    <xf numFmtId="0" fontId="31" fillId="0" borderId="0" xfId="0" applyFont="1"/>
    <xf numFmtId="49" fontId="30" fillId="0" borderId="0" xfId="0" applyNumberFormat="1" applyFont="1" applyBorder="1" applyAlignment="1"/>
    <xf numFmtId="0" fontId="0" fillId="0" borderId="0" xfId="0" applyAlignment="1">
      <alignment horizontal="center"/>
    </xf>
    <xf numFmtId="0" fontId="0" fillId="0" borderId="0" xfId="0" applyAlignment="1">
      <alignment horizontal="center"/>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0" fillId="0" borderId="55" xfId="0" applyBorder="1"/>
    <xf numFmtId="0" fontId="0" fillId="0" borderId="56" xfId="0" applyBorder="1"/>
    <xf numFmtId="0" fontId="18" fillId="0" borderId="57" xfId="0" applyFont="1" applyBorder="1" applyAlignment="1">
      <alignment horizontal="center"/>
    </xf>
    <xf numFmtId="0" fontId="18" fillId="0" borderId="58" xfId="0" applyFont="1" applyBorder="1" applyAlignment="1">
      <alignment horizontal="center"/>
    </xf>
    <xf numFmtId="0" fontId="20" fillId="0" borderId="57" xfId="0" applyFont="1" applyBorder="1" applyAlignment="1">
      <alignment wrapText="1"/>
    </xf>
    <xf numFmtId="0" fontId="0" fillId="0" borderId="58" xfId="0" applyBorder="1"/>
    <xf numFmtId="0" fontId="0" fillId="0" borderId="57" xfId="0" applyBorder="1"/>
    <xf numFmtId="0" fontId="0" fillId="0" borderId="59" xfId="0" applyBorder="1"/>
    <xf numFmtId="0" fontId="0" fillId="0" borderId="60" xfId="0" applyBorder="1"/>
    <xf numFmtId="0" fontId="0" fillId="0" borderId="61" xfId="0" applyBorder="1"/>
    <xf numFmtId="0" fontId="18" fillId="0" borderId="57" xfId="0" applyFont="1" applyBorder="1" applyAlignment="1">
      <alignment horizontal="center" wrapText="1"/>
    </xf>
    <xf numFmtId="0" fontId="18" fillId="0" borderId="58" xfId="0" applyFont="1" applyBorder="1" applyAlignment="1">
      <alignment horizontal="center" wrapText="1"/>
    </xf>
    <xf numFmtId="167" fontId="23" fillId="0" borderId="60" xfId="0" applyNumberFormat="1" applyFont="1" applyBorder="1" applyAlignment="1">
      <alignment horizontal="center"/>
    </xf>
    <xf numFmtId="166" fontId="23" fillId="0" borderId="60" xfId="2" applyNumberFormat="1" applyFont="1" applyBorder="1" applyAlignment="1">
      <alignment horizontal="left"/>
    </xf>
    <xf numFmtId="0" fontId="23" fillId="0" borderId="60" xfId="0" applyFont="1" applyBorder="1" applyAlignment="1">
      <alignment horizontal="center" vertical="center"/>
    </xf>
    <xf numFmtId="166" fontId="23" fillId="0" borderId="60" xfId="2" applyNumberFormat="1" applyFont="1" applyBorder="1" applyAlignment="1">
      <alignment horizontal="center" vertical="center"/>
    </xf>
    <xf numFmtId="9" fontId="23" fillId="0" borderId="60" xfId="1" applyFont="1" applyBorder="1" applyAlignment="1">
      <alignment horizontal="center" vertical="center"/>
    </xf>
    <xf numFmtId="0" fontId="39" fillId="0" borderId="0" xfId="0" applyFont="1"/>
    <xf numFmtId="0" fontId="39" fillId="0" borderId="0" xfId="0" applyFont="1" applyAlignment="1"/>
    <xf numFmtId="0" fontId="37" fillId="0" borderId="0" xfId="0" applyFont="1" applyBorder="1" applyAlignment="1">
      <alignment horizontal="center" vertical="center"/>
    </xf>
    <xf numFmtId="0" fontId="44" fillId="0" borderId="0" xfId="0" applyFont="1" applyAlignment="1">
      <alignment horizontal="left" vertical="top" wrapText="1"/>
    </xf>
    <xf numFmtId="0" fontId="32" fillId="0" borderId="0" xfId="0" applyFont="1" applyFill="1" applyBorder="1" applyAlignment="1">
      <alignment horizontal="center" vertical="center"/>
    </xf>
    <xf numFmtId="0" fontId="25" fillId="0" borderId="0" xfId="0" applyFont="1" applyAlignment="1">
      <alignment horizontal="left" vertical="top" wrapText="1"/>
    </xf>
    <xf numFmtId="0" fontId="39" fillId="0" borderId="0" xfId="0" applyFont="1" applyAlignment="1">
      <alignment horizontal="center"/>
    </xf>
    <xf numFmtId="0" fontId="39" fillId="0" borderId="0" xfId="0" applyFont="1" applyAlignment="1">
      <alignment horizontal="center" vertical="center"/>
    </xf>
    <xf numFmtId="0" fontId="42" fillId="0" borderId="0" xfId="0" applyFont="1"/>
    <xf numFmtId="0" fontId="46" fillId="0" borderId="0" xfId="0" applyFont="1"/>
    <xf numFmtId="0" fontId="46" fillId="0" borderId="0" xfId="0" applyFont="1" applyAlignment="1">
      <alignment horizontal="center"/>
    </xf>
    <xf numFmtId="0" fontId="42" fillId="0" borderId="0" xfId="0" applyFont="1" applyAlignment="1">
      <alignment horizontal="center"/>
    </xf>
    <xf numFmtId="167" fontId="46" fillId="0" borderId="0" xfId="0" applyNumberFormat="1" applyFont="1"/>
    <xf numFmtId="165" fontId="46" fillId="0" borderId="0" xfId="1" applyNumberFormat="1" applyFont="1"/>
    <xf numFmtId="0" fontId="25" fillId="0" borderId="0" xfId="0" applyFont="1" applyFill="1" applyAlignment="1">
      <alignment vertical="top" wrapText="1"/>
    </xf>
    <xf numFmtId="0" fontId="32" fillId="0" borderId="0" xfId="0" applyFont="1" applyFill="1" applyBorder="1" applyAlignment="1">
      <alignment vertical="center"/>
    </xf>
    <xf numFmtId="0" fontId="39" fillId="0" borderId="0" xfId="0" applyFont="1" applyAlignment="1">
      <alignment horizontal="left" vertical="top" wrapText="1"/>
    </xf>
    <xf numFmtId="17" fontId="39" fillId="0" borderId="0" xfId="0" applyNumberFormat="1" applyFont="1" applyAlignment="1">
      <alignment horizontal="left" vertical="top" wrapText="1"/>
    </xf>
    <xf numFmtId="0" fontId="0" fillId="0" borderId="0" xfId="0" applyAlignment="1">
      <alignment horizontal="center"/>
    </xf>
    <xf numFmtId="0" fontId="49" fillId="0" borderId="0" xfId="0" applyFont="1"/>
    <xf numFmtId="0" fontId="50" fillId="0" borderId="0" xfId="0" applyFont="1"/>
    <xf numFmtId="0" fontId="33" fillId="21" borderId="29" xfId="0" applyFont="1" applyFill="1" applyBorder="1" applyAlignment="1">
      <alignment horizontal="center" vertical="center" wrapText="1"/>
    </xf>
    <xf numFmtId="0" fontId="28" fillId="0" borderId="0" xfId="3" applyAlignment="1">
      <alignment vertical="center"/>
    </xf>
    <xf numFmtId="0" fontId="25" fillId="0" borderId="0" xfId="0" applyFont="1" applyAlignment="1">
      <alignment horizontal="left" vertical="top" wrapText="1"/>
    </xf>
    <xf numFmtId="0" fontId="33" fillId="0" borderId="0" xfId="0" applyFont="1" applyBorder="1" applyAlignment="1">
      <alignment horizontal="left"/>
    </xf>
    <xf numFmtId="0" fontId="56" fillId="0" borderId="65" xfId="0" applyFont="1" applyBorder="1" applyAlignment="1">
      <alignment vertical="top" wrapText="1"/>
    </xf>
    <xf numFmtId="0" fontId="56" fillId="0" borderId="0" xfId="0" applyFont="1" applyBorder="1" applyAlignment="1">
      <alignment vertical="top" wrapText="1"/>
    </xf>
    <xf numFmtId="0" fontId="56" fillId="0" borderId="66" xfId="0" applyFont="1" applyBorder="1" applyAlignment="1">
      <alignment vertical="top" wrapText="1"/>
    </xf>
    <xf numFmtId="0" fontId="56" fillId="0" borderId="65" xfId="0" applyFont="1" applyBorder="1"/>
    <xf numFmtId="0" fontId="56" fillId="0" borderId="0" xfId="0" applyFont="1" applyBorder="1"/>
    <xf numFmtId="0" fontId="56" fillId="0" borderId="66" xfId="0" applyFont="1" applyBorder="1"/>
    <xf numFmtId="0" fontId="25" fillId="0" borderId="14" xfId="0" applyFont="1" applyBorder="1" applyAlignment="1">
      <alignment horizontal="center"/>
    </xf>
    <xf numFmtId="0" fontId="25" fillId="0" borderId="1" xfId="0" applyFont="1" applyBorder="1" applyAlignment="1">
      <alignment horizontal="center" vertical="center"/>
    </xf>
    <xf numFmtId="17" fontId="25" fillId="0" borderId="18" xfId="0" applyNumberFormat="1" applyFont="1" applyFill="1" applyBorder="1" applyAlignment="1">
      <alignment horizontal="center"/>
    </xf>
    <xf numFmtId="17" fontId="57" fillId="4" borderId="1" xfId="0" applyNumberFormat="1" applyFont="1" applyFill="1" applyBorder="1" applyAlignment="1">
      <alignment horizontal="center" vertical="center"/>
    </xf>
    <xf numFmtId="17" fontId="57" fillId="19" borderId="11" xfId="0" applyNumberFormat="1" applyFont="1" applyFill="1" applyBorder="1" applyAlignment="1">
      <alignment horizont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59" fillId="19" borderId="26" xfId="0" applyFont="1" applyFill="1" applyBorder="1" applyAlignment="1">
      <alignment horizontal="center" vertical="center"/>
    </xf>
    <xf numFmtId="0" fontId="25" fillId="3" borderId="26" xfId="0" applyFont="1" applyFill="1" applyBorder="1" applyAlignment="1">
      <alignment horizontal="center" vertical="center"/>
    </xf>
    <xf numFmtId="0" fontId="25" fillId="3" borderId="2" xfId="0" applyFont="1" applyFill="1" applyBorder="1" applyAlignment="1">
      <alignment horizontal="center" vertical="center"/>
    </xf>
    <xf numFmtId="17" fontId="57" fillId="19" borderId="18" xfId="0" applyNumberFormat="1" applyFont="1" applyFill="1" applyBorder="1" applyAlignment="1">
      <alignment horizontal="center"/>
    </xf>
    <xf numFmtId="0" fontId="25" fillId="2" borderId="27" xfId="0" applyFont="1" applyFill="1" applyBorder="1" applyAlignment="1">
      <alignment horizontal="center" vertical="center"/>
    </xf>
    <xf numFmtId="0" fontId="25" fillId="0" borderId="0" xfId="0" applyFont="1" applyBorder="1" applyAlignment="1">
      <alignment horizontal="center" vertical="center"/>
    </xf>
    <xf numFmtId="0" fontId="59" fillId="19" borderId="0" xfId="0" applyFont="1" applyFill="1" applyBorder="1" applyAlignment="1">
      <alignment horizontal="center" vertical="center"/>
    </xf>
    <xf numFmtId="0" fontId="25" fillId="3" borderId="0" xfId="0" applyFont="1" applyFill="1" applyBorder="1" applyAlignment="1">
      <alignment horizontal="center" vertical="center"/>
    </xf>
    <xf numFmtId="0" fontId="25" fillId="3" borderId="24" xfId="0" applyFont="1" applyFill="1" applyBorder="1" applyAlignment="1">
      <alignment horizontal="center" vertical="center"/>
    </xf>
    <xf numFmtId="0" fontId="25" fillId="3" borderId="27" xfId="0" applyFont="1" applyFill="1" applyBorder="1" applyAlignment="1">
      <alignment horizontal="center" vertical="center"/>
    </xf>
    <xf numFmtId="17" fontId="57" fillId="19" borderId="4" xfId="0" applyNumberFormat="1" applyFont="1" applyFill="1" applyBorder="1" applyAlignment="1">
      <alignment horizontal="center"/>
    </xf>
    <xf numFmtId="0" fontId="25" fillId="3" borderId="22" xfId="0" applyFont="1" applyFill="1" applyBorder="1" applyAlignment="1">
      <alignment horizontal="center" vertical="center"/>
    </xf>
    <xf numFmtId="0" fontId="25" fillId="3" borderId="3" xfId="0" applyFont="1" applyFill="1" applyBorder="1" applyAlignment="1">
      <alignment horizontal="center" vertical="center"/>
    </xf>
    <xf numFmtId="0" fontId="25" fillId="0" borderId="3" xfId="0" applyFont="1" applyBorder="1" applyAlignment="1">
      <alignment horizontal="center" vertical="center"/>
    </xf>
    <xf numFmtId="0" fontId="59" fillId="19" borderId="23" xfId="0" applyFont="1" applyFill="1" applyBorder="1" applyAlignment="1">
      <alignment horizontal="center" vertical="center"/>
    </xf>
    <xf numFmtId="0" fontId="25" fillId="0" borderId="1" xfId="0" applyFont="1" applyBorder="1" applyAlignment="1">
      <alignment horizont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59" fillId="19"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0" borderId="17" xfId="0" applyFont="1" applyBorder="1" applyAlignment="1">
      <alignment horizontal="center" vertical="center"/>
    </xf>
    <xf numFmtId="0" fontId="25" fillId="3" borderId="21" xfId="0" applyFont="1" applyFill="1" applyBorder="1" applyAlignment="1">
      <alignment horizontal="center" vertical="center"/>
    </xf>
    <xf numFmtId="0" fontId="25" fillId="3" borderId="17" xfId="0" applyFont="1" applyFill="1" applyBorder="1" applyAlignment="1">
      <alignment horizontal="center" vertical="center"/>
    </xf>
    <xf numFmtId="0" fontId="10" fillId="0" borderId="0" xfId="0" pivotButton="1" applyFont="1"/>
    <xf numFmtId="0" fontId="54" fillId="0" borderId="0" xfId="3" applyFont="1" applyAlignment="1" applyProtection="1">
      <alignment horizontal="right"/>
      <protection locked="0"/>
    </xf>
    <xf numFmtId="0" fontId="0" fillId="0" borderId="0" xfId="0" applyAlignment="1"/>
    <xf numFmtId="1" fontId="0" fillId="0" borderId="0" xfId="0" applyNumberFormat="1"/>
    <xf numFmtId="0" fontId="60" fillId="0" borderId="0" xfId="0" applyFont="1"/>
    <xf numFmtId="0" fontId="60" fillId="0" borderId="0" xfId="0" applyFont="1" applyAlignment="1">
      <alignment horizontal="center"/>
    </xf>
    <xf numFmtId="0" fontId="61" fillId="0" borderId="0" xfId="0" applyFont="1" applyFill="1" applyBorder="1" applyAlignment="1">
      <alignment horizontal="center" vertical="center"/>
    </xf>
    <xf numFmtId="0" fontId="40" fillId="0" borderId="0" xfId="3" applyFont="1" applyAlignment="1" applyProtection="1">
      <alignment horizontal="left"/>
    </xf>
    <xf numFmtId="0" fontId="40" fillId="0" borderId="0" xfId="3" applyFont="1" applyFill="1" applyBorder="1" applyAlignment="1" applyProtection="1">
      <alignment vertical="center"/>
    </xf>
    <xf numFmtId="9" fontId="0" fillId="0" borderId="0" xfId="1" applyNumberFormat="1" applyFont="1"/>
    <xf numFmtId="0" fontId="25" fillId="0" borderId="0" xfId="0" applyFont="1" applyFill="1"/>
    <xf numFmtId="0" fontId="39" fillId="12" borderId="29" xfId="0" applyFont="1" applyFill="1" applyBorder="1" applyAlignment="1">
      <alignment horizontal="center" vertical="center" wrapText="1"/>
    </xf>
    <xf numFmtId="0" fontId="39" fillId="12" borderId="53" xfId="0" applyFont="1" applyFill="1" applyBorder="1" applyAlignment="1">
      <alignment horizontal="center" vertical="center" wrapText="1"/>
    </xf>
    <xf numFmtId="0" fontId="0" fillId="0" borderId="0" xfId="0" applyAlignment="1">
      <alignment horizontal="center"/>
    </xf>
    <xf numFmtId="0" fontId="62" fillId="0" borderId="0" xfId="0" applyFont="1" applyAlignment="1" applyProtection="1">
      <alignment vertical="top" wrapText="1"/>
    </xf>
    <xf numFmtId="0" fontId="39" fillId="0" borderId="0" xfId="0" applyFont="1" applyProtection="1"/>
    <xf numFmtId="0" fontId="39" fillId="0" borderId="0" xfId="0" applyFont="1" applyAlignment="1" applyProtection="1">
      <alignment vertical="center"/>
    </xf>
    <xf numFmtId="0" fontId="25" fillId="0" borderId="0" xfId="0" applyFont="1" applyProtection="1"/>
    <xf numFmtId="0" fontId="39" fillId="0" borderId="0" xfId="0" applyFont="1" applyAlignment="1">
      <alignment vertical="top" wrapText="1"/>
    </xf>
    <xf numFmtId="41" fontId="0" fillId="0" borderId="0" xfId="0" applyNumberFormat="1" applyAlignment="1">
      <alignment horizontal="right"/>
    </xf>
    <xf numFmtId="3" fontId="0" fillId="0" borderId="0" xfId="0" applyNumberFormat="1" applyAlignment="1">
      <alignment horizontal="right"/>
    </xf>
    <xf numFmtId="167" fontId="0" fillId="18" borderId="38" xfId="0" applyNumberFormat="1" applyFill="1" applyBorder="1"/>
    <xf numFmtId="167" fontId="0" fillId="0" borderId="0" xfId="0" applyNumberFormat="1" applyAlignment="1">
      <alignment horizontal="left"/>
    </xf>
    <xf numFmtId="0" fontId="0" fillId="0" borderId="0" xfId="0" applyNumberFormat="1"/>
    <xf numFmtId="0" fontId="0" fillId="0" borderId="0" xfId="0" applyNumberFormat="1" applyAlignment="1">
      <alignment horizontal="right"/>
    </xf>
    <xf numFmtId="165" fontId="0" fillId="0" borderId="0" xfId="0" applyNumberFormat="1" applyAlignment="1">
      <alignment horizontal="right"/>
    </xf>
    <xf numFmtId="9" fontId="0" fillId="0" borderId="0" xfId="0" applyNumberFormat="1" applyAlignment="1">
      <alignment horizontal="right"/>
    </xf>
    <xf numFmtId="0" fontId="10" fillId="0" borderId="0" xfId="0" applyFont="1" applyAlignment="1">
      <alignment horizontal="left"/>
    </xf>
    <xf numFmtId="167" fontId="39" fillId="0" borderId="0" xfId="0" applyNumberFormat="1" applyFont="1" applyAlignment="1">
      <alignment horizontal="center" vertical="center"/>
    </xf>
    <xf numFmtId="0" fontId="39" fillId="0" borderId="0" xfId="0" applyNumberFormat="1" applyFont="1" applyAlignment="1">
      <alignment horizontal="center" vertical="center"/>
    </xf>
    <xf numFmtId="164" fontId="39" fillId="0" borderId="0" xfId="0" applyNumberFormat="1" applyFont="1" applyAlignment="1">
      <alignment horizontal="center" vertical="center"/>
    </xf>
    <xf numFmtId="0" fontId="39" fillId="12" borderId="29" xfId="0" applyFont="1" applyFill="1" applyBorder="1" applyAlignment="1">
      <alignment horizontal="center" vertical="center"/>
    </xf>
    <xf numFmtId="0" fontId="39" fillId="0" borderId="37" xfId="0" applyFont="1" applyBorder="1" applyAlignment="1">
      <alignment horizontal="center" vertical="top" wrapText="1"/>
    </xf>
    <xf numFmtId="0" fontId="39" fillId="0" borderId="35" xfId="0" applyFont="1" applyBorder="1" applyAlignment="1">
      <alignment horizontal="center" vertical="top" wrapText="1"/>
    </xf>
    <xf numFmtId="0" fontId="39" fillId="0" borderId="30" xfId="0" applyFont="1" applyBorder="1" applyAlignment="1">
      <alignment horizontal="center" vertical="top" wrapText="1"/>
    </xf>
    <xf numFmtId="0" fontId="39" fillId="0" borderId="31" xfId="0" applyFont="1" applyBorder="1" applyAlignment="1">
      <alignment horizontal="center" vertical="top" wrapText="1"/>
    </xf>
    <xf numFmtId="0" fontId="39" fillId="0" borderId="32" xfId="0" applyFont="1" applyBorder="1" applyAlignment="1">
      <alignment horizontal="center" vertical="top" wrapText="1"/>
    </xf>
    <xf numFmtId="0" fontId="39" fillId="0" borderId="36" xfId="0" applyFont="1" applyBorder="1" applyAlignment="1">
      <alignment horizontal="center" vertical="top" wrapText="1"/>
    </xf>
    <xf numFmtId="0" fontId="39" fillId="0" borderId="0" xfId="0" applyFont="1" applyBorder="1" applyAlignment="1">
      <alignment horizontal="center" vertical="top" wrapText="1"/>
    </xf>
    <xf numFmtId="0" fontId="39" fillId="0" borderId="33" xfId="0" applyFont="1" applyBorder="1" applyAlignment="1">
      <alignment horizontal="center" vertical="top" wrapText="1"/>
    </xf>
    <xf numFmtId="0" fontId="39" fillId="0" borderId="34" xfId="0" applyFont="1" applyBorder="1" applyAlignment="1">
      <alignment horizontal="center" vertical="top" wrapText="1"/>
    </xf>
    <xf numFmtId="0" fontId="33" fillId="0" borderId="0" xfId="0" applyFont="1" applyBorder="1" applyAlignment="1">
      <alignment horizontal="left"/>
    </xf>
    <xf numFmtId="0" fontId="0" fillId="0" borderId="0" xfId="0" applyAlignment="1">
      <alignment horizontal="left"/>
    </xf>
    <xf numFmtId="0" fontId="25" fillId="0" borderId="0" xfId="0" applyFont="1" applyAlignment="1">
      <alignment horizontal="left" vertical="top" wrapText="1"/>
    </xf>
    <xf numFmtId="0" fontId="0" fillId="0" borderId="0" xfId="0" applyProtection="1"/>
    <xf numFmtId="0" fontId="54" fillId="0" borderId="0" xfId="3" applyFont="1" applyAlignment="1" applyProtection="1">
      <alignment vertical="top" wrapText="1"/>
    </xf>
    <xf numFmtId="0" fontId="40" fillId="0" borderId="0" xfId="3" applyFont="1" applyAlignment="1" applyProtection="1">
      <alignment horizontal="right" wrapText="1"/>
      <protection locked="0"/>
    </xf>
    <xf numFmtId="0" fontId="0" fillId="0" borderId="0" xfId="0" applyAlignment="1" applyProtection="1">
      <alignment horizontal="center"/>
    </xf>
    <xf numFmtId="0" fontId="40" fillId="0" borderId="0" xfId="3" applyFont="1" applyAlignment="1" applyProtection="1">
      <alignment vertical="top" wrapText="1"/>
    </xf>
    <xf numFmtId="166" fontId="39" fillId="0" borderId="31" xfId="2" applyNumberFormat="1" applyFont="1" applyBorder="1" applyAlignment="1">
      <alignment horizontal="center" vertical="top" wrapText="1"/>
    </xf>
    <xf numFmtId="166" fontId="39" fillId="0" borderId="31" xfId="2" quotePrefix="1" applyNumberFormat="1" applyFont="1" applyBorder="1" applyAlignment="1">
      <alignment horizontal="center" vertical="top" wrapText="1"/>
    </xf>
    <xf numFmtId="166" fontId="39" fillId="0" borderId="0" xfId="2" applyNumberFormat="1" applyFont="1" applyBorder="1" applyAlignment="1">
      <alignment horizontal="center" vertical="top" wrapText="1"/>
    </xf>
    <xf numFmtId="166" fontId="39" fillId="0" borderId="34" xfId="2" applyNumberFormat="1" applyFont="1" applyBorder="1" applyAlignment="1">
      <alignment horizontal="center" vertical="top" wrapText="1"/>
    </xf>
    <xf numFmtId="0" fontId="40" fillId="0" borderId="0" xfId="3" applyFont="1" applyAlignment="1" applyProtection="1">
      <alignment horizontal="left"/>
      <protection locked="0"/>
    </xf>
    <xf numFmtId="17" fontId="36" fillId="0" borderId="0" xfId="0" applyNumberFormat="1" applyFont="1" applyAlignment="1">
      <alignment horizontal="left" vertical="top" wrapText="1"/>
    </xf>
    <xf numFmtId="0" fontId="39" fillId="0" borderId="0" xfId="0" applyFont="1" applyAlignment="1">
      <alignment horizontal="left" vertical="top" wrapText="1"/>
    </xf>
    <xf numFmtId="17" fontId="39" fillId="0" borderId="0" xfId="0" applyNumberFormat="1" applyFont="1" applyAlignment="1">
      <alignment horizontal="left" vertical="top" wrapText="1"/>
    </xf>
    <xf numFmtId="0" fontId="61" fillId="6" borderId="0" xfId="0" applyFont="1" applyFill="1" applyBorder="1" applyAlignment="1">
      <alignment horizontal="center" vertical="center" wrapText="1"/>
    </xf>
    <xf numFmtId="0" fontId="61" fillId="6" borderId="0" xfId="0" applyFont="1" applyFill="1" applyBorder="1" applyAlignment="1">
      <alignment horizontal="center" vertical="center"/>
    </xf>
    <xf numFmtId="0" fontId="43" fillId="6" borderId="0" xfId="0" applyFont="1" applyFill="1" applyBorder="1" applyAlignment="1">
      <alignment horizontal="center" vertical="center"/>
    </xf>
    <xf numFmtId="0" fontId="40" fillId="0" borderId="0" xfId="3" applyFont="1" applyAlignment="1" applyProtection="1">
      <alignment horizontal="left" vertical="top" wrapText="1"/>
      <protection locked="0"/>
    </xf>
    <xf numFmtId="0" fontId="48" fillId="0" borderId="70" xfId="0" applyFont="1" applyBorder="1" applyAlignment="1">
      <alignment horizontal="center" vertical="top" wrapText="1"/>
    </xf>
    <xf numFmtId="0" fontId="39" fillId="0" borderId="0" xfId="0" applyFont="1" applyAlignment="1">
      <alignment horizontal="left" wrapText="1"/>
    </xf>
    <xf numFmtId="0" fontId="39" fillId="0" borderId="0" xfId="0" applyFont="1" applyAlignment="1">
      <alignment horizontal="left" vertical="center"/>
    </xf>
    <xf numFmtId="0" fontId="39" fillId="0" borderId="70" xfId="0" applyFont="1" applyBorder="1" applyAlignment="1">
      <alignment horizontal="center" vertical="center" wrapText="1"/>
    </xf>
    <xf numFmtId="0" fontId="39" fillId="0" borderId="71" xfId="0" applyFont="1" applyBorder="1" applyAlignment="1">
      <alignment horizontal="center" vertical="center" wrapText="1"/>
    </xf>
    <xf numFmtId="0" fontId="39" fillId="0" borderId="70" xfId="0" applyFont="1" applyBorder="1" applyAlignment="1">
      <alignment horizontal="center" vertical="center"/>
    </xf>
    <xf numFmtId="0" fontId="39" fillId="0" borderId="71" xfId="0" applyFont="1" applyBorder="1" applyAlignment="1">
      <alignment horizontal="center" vertical="center"/>
    </xf>
    <xf numFmtId="0" fontId="3" fillId="0" borderId="42" xfId="0" applyFont="1" applyFill="1" applyBorder="1" applyAlignment="1">
      <alignment horizontal="center" wrapText="1"/>
    </xf>
    <xf numFmtId="0" fontId="3" fillId="0" borderId="43" xfId="0" applyFont="1" applyFill="1" applyBorder="1" applyAlignment="1">
      <alignment horizontal="center" wrapText="1"/>
    </xf>
    <xf numFmtId="0" fontId="3" fillId="0" borderId="44" xfId="0" applyFont="1" applyFill="1" applyBorder="1" applyAlignment="1">
      <alignment horizontal="center" wrapText="1"/>
    </xf>
    <xf numFmtId="0" fontId="3" fillId="0" borderId="45" xfId="0" applyFont="1" applyFill="1" applyBorder="1" applyAlignment="1">
      <alignment horizontal="center" wrapText="1"/>
    </xf>
    <xf numFmtId="0" fontId="3" fillId="0" borderId="46" xfId="0" applyFont="1" applyFill="1" applyBorder="1" applyAlignment="1">
      <alignment horizontal="center" wrapText="1"/>
    </xf>
    <xf numFmtId="0" fontId="3" fillId="0" borderId="47" xfId="0" applyFont="1" applyFill="1" applyBorder="1" applyAlignment="1">
      <alignment horizontal="center" wrapText="1"/>
    </xf>
    <xf numFmtId="0" fontId="28" fillId="0" borderId="0" xfId="3" applyAlignment="1">
      <alignment horizontal="left"/>
    </xf>
    <xf numFmtId="0" fontId="25" fillId="0" borderId="0" xfId="0" applyFont="1" applyAlignment="1">
      <alignment horizontal="left" wrapText="1"/>
    </xf>
    <xf numFmtId="0" fontId="25" fillId="0" borderId="0" xfId="0" applyFont="1" applyAlignment="1">
      <alignment horizontal="left" vertical="top" wrapText="1"/>
    </xf>
    <xf numFmtId="0" fontId="54" fillId="0" borderId="0" xfId="3" applyFont="1" applyAlignment="1" applyProtection="1">
      <alignment horizontal="left" vertical="top" wrapText="1"/>
      <protection locked="0"/>
    </xf>
    <xf numFmtId="0" fontId="54" fillId="0" borderId="0" xfId="3" applyFont="1" applyAlignment="1" applyProtection="1">
      <alignment horizontal="left"/>
      <protection locked="0"/>
    </xf>
    <xf numFmtId="0" fontId="32" fillId="6" borderId="0" xfId="0" applyFont="1" applyFill="1" applyBorder="1" applyAlignment="1">
      <alignment horizontal="center" vertical="center"/>
    </xf>
    <xf numFmtId="0" fontId="1" fillId="0" borderId="50" xfId="0" applyFont="1" applyFill="1" applyBorder="1" applyAlignment="1">
      <alignment horizontal="center"/>
    </xf>
    <xf numFmtId="0" fontId="1" fillId="0" borderId="51" xfId="0" applyFont="1" applyFill="1" applyBorder="1" applyAlignment="1">
      <alignment horizontal="center"/>
    </xf>
    <xf numFmtId="0" fontId="1" fillId="0" borderId="52" xfId="0" applyFont="1" applyFill="1" applyBorder="1" applyAlignment="1">
      <alignment horizontal="center"/>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40" fillId="0" borderId="0" xfId="3" applyFont="1" applyAlignment="1" applyProtection="1">
      <alignment horizontal="right" vertical="top" wrapText="1"/>
      <protection locked="0"/>
    </xf>
    <xf numFmtId="167" fontId="33" fillId="0" borderId="30" xfId="0" applyNumberFormat="1" applyFont="1" applyBorder="1" applyAlignment="1">
      <alignment horizontal="center" vertical="center"/>
    </xf>
    <xf numFmtId="167" fontId="33" fillId="0" borderId="32" xfId="0" applyNumberFormat="1" applyFont="1" applyBorder="1" applyAlignment="1">
      <alignment horizontal="center" vertical="center"/>
    </xf>
    <xf numFmtId="167" fontId="33" fillId="0" borderId="36" xfId="0" applyNumberFormat="1" applyFont="1" applyBorder="1" applyAlignment="1">
      <alignment horizontal="center" vertical="center"/>
    </xf>
    <xf numFmtId="167" fontId="33" fillId="0" borderId="37" xfId="0" applyNumberFormat="1" applyFont="1" applyBorder="1" applyAlignment="1">
      <alignment horizontal="center" vertical="center"/>
    </xf>
    <xf numFmtId="167" fontId="33" fillId="0" borderId="33" xfId="0" applyNumberFormat="1" applyFont="1" applyBorder="1" applyAlignment="1">
      <alignment horizontal="center" vertical="center"/>
    </xf>
    <xf numFmtId="167" fontId="33" fillId="0" borderId="35" xfId="0" applyNumberFormat="1" applyFont="1" applyBorder="1" applyAlignment="1">
      <alignment horizontal="center" vertical="center"/>
    </xf>
    <xf numFmtId="0" fontId="0" fillId="0" borderId="30" xfId="0" applyBorder="1" applyAlignment="1">
      <alignment horizontal="center"/>
    </xf>
    <xf numFmtId="0" fontId="0" fillId="0" borderId="32"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39" fillId="0" borderId="32" xfId="0" applyFont="1" applyBorder="1" applyAlignment="1">
      <alignment horizontal="center"/>
    </xf>
    <xf numFmtId="0" fontId="39" fillId="0" borderId="35" xfId="0" applyFont="1" applyBorder="1" applyAlignment="1">
      <alignment horizontal="center"/>
    </xf>
    <xf numFmtId="0" fontId="39" fillId="0" borderId="32" xfId="0" applyFont="1" applyBorder="1" applyAlignment="1">
      <alignment horizontal="center" vertical="center"/>
    </xf>
    <xf numFmtId="0" fontId="39" fillId="0" borderId="35" xfId="0" applyFont="1" applyBorder="1" applyAlignment="1">
      <alignment horizontal="center" vertical="center"/>
    </xf>
    <xf numFmtId="1" fontId="33" fillId="0" borderId="31" xfId="2" applyNumberFormat="1" applyFont="1" applyBorder="1" applyAlignment="1">
      <alignment horizontal="center" vertical="center" wrapText="1"/>
    </xf>
    <xf numFmtId="1" fontId="33" fillId="0" borderId="34" xfId="2" applyNumberFormat="1" applyFont="1" applyBorder="1" applyAlignment="1">
      <alignment horizontal="center" vertical="center" wrapText="1"/>
    </xf>
    <xf numFmtId="165" fontId="34" fillId="0" borderId="31" xfId="1" applyNumberFormat="1" applyFont="1" applyBorder="1" applyAlignment="1">
      <alignment horizontal="center" vertical="center"/>
    </xf>
    <xf numFmtId="165" fontId="34" fillId="0" borderId="34" xfId="1" applyNumberFormat="1" applyFont="1" applyBorder="1" applyAlignment="1">
      <alignment horizontal="center" vertical="center"/>
    </xf>
    <xf numFmtId="0" fontId="33" fillId="0" borderId="1"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0" fillId="0" borderId="0" xfId="0" applyAlignment="1">
      <alignment horizontal="center"/>
    </xf>
    <xf numFmtId="0" fontId="40" fillId="0" borderId="0" xfId="3" applyFont="1" applyAlignment="1" applyProtection="1">
      <alignment horizontal="right"/>
      <protection locked="0"/>
    </xf>
    <xf numFmtId="0" fontId="35" fillId="0" borderId="57" xfId="0" applyFont="1" applyBorder="1" applyAlignment="1">
      <alignment horizontal="center" wrapText="1"/>
    </xf>
    <xf numFmtId="0" fontId="35" fillId="0" borderId="0" xfId="0" applyFont="1" applyBorder="1" applyAlignment="1">
      <alignment horizontal="center" wrapText="1"/>
    </xf>
    <xf numFmtId="0" fontId="35" fillId="0" borderId="58" xfId="0" applyFont="1" applyBorder="1" applyAlignment="1">
      <alignment horizontal="center" wrapText="1"/>
    </xf>
    <xf numFmtId="0" fontId="33" fillId="0" borderId="0" xfId="0" applyFont="1" applyBorder="1" applyAlignment="1">
      <alignment horizontal="left"/>
    </xf>
    <xf numFmtId="0" fontId="35" fillId="0" borderId="57" xfId="0" applyFont="1" applyBorder="1" applyAlignment="1">
      <alignment horizontal="center"/>
    </xf>
    <xf numFmtId="0" fontId="35" fillId="0" borderId="0" xfId="0" applyFont="1" applyBorder="1" applyAlignment="1">
      <alignment horizontal="center"/>
    </xf>
    <xf numFmtId="0" fontId="35" fillId="0" borderId="58" xfId="0" applyFont="1" applyBorder="1" applyAlignment="1">
      <alignment horizontal="center"/>
    </xf>
    <xf numFmtId="0" fontId="33" fillId="0" borderId="31" xfId="0" applyFont="1" applyBorder="1" applyAlignment="1">
      <alignment horizontal="center" vertical="center"/>
    </xf>
    <xf numFmtId="0" fontId="33" fillId="0" borderId="34" xfId="0" applyFont="1" applyBorder="1" applyAlignment="1">
      <alignment horizontal="center" vertical="center"/>
    </xf>
    <xf numFmtId="1" fontId="33" fillId="0" borderId="31" xfId="2" applyNumberFormat="1" applyFont="1" applyBorder="1" applyAlignment="1">
      <alignment horizontal="center" vertical="center"/>
    </xf>
    <xf numFmtId="1" fontId="33" fillId="0" borderId="34" xfId="2" applyNumberFormat="1" applyFont="1" applyBorder="1" applyAlignment="1">
      <alignment horizontal="center" vertical="center"/>
    </xf>
    <xf numFmtId="0" fontId="40" fillId="0" borderId="0" xfId="3" applyFont="1" applyFill="1" applyBorder="1" applyAlignment="1" applyProtection="1">
      <alignment horizontal="right" vertical="center"/>
      <protection locked="0"/>
    </xf>
    <xf numFmtId="0" fontId="54" fillId="0" borderId="0" xfId="3" applyFont="1" applyAlignment="1" applyProtection="1">
      <alignment horizontal="right"/>
      <protection locked="0"/>
    </xf>
    <xf numFmtId="0" fontId="13" fillId="0" borderId="5" xfId="0" quotePrefix="1" applyFont="1" applyFill="1" applyBorder="1" applyAlignment="1">
      <alignment horizontal="center"/>
    </xf>
    <xf numFmtId="0" fontId="13" fillId="0" borderId="6" xfId="0" quotePrefix="1" applyFont="1" applyFill="1" applyBorder="1" applyAlignment="1">
      <alignment horizontal="center"/>
    </xf>
    <xf numFmtId="0" fontId="13" fillId="0" borderId="7" xfId="0" quotePrefix="1" applyFont="1" applyFill="1" applyBorder="1" applyAlignment="1">
      <alignment horizontal="center"/>
    </xf>
    <xf numFmtId="0" fontId="5" fillId="0" borderId="14" xfId="0" quotePrefix="1" applyFont="1" applyFill="1" applyBorder="1" applyAlignment="1">
      <alignment horizontal="center"/>
    </xf>
    <xf numFmtId="0" fontId="5" fillId="0" borderId="15" xfId="0" quotePrefix="1" applyFont="1" applyFill="1" applyBorder="1" applyAlignment="1">
      <alignment horizontal="center"/>
    </xf>
    <xf numFmtId="0" fontId="5" fillId="0" borderId="16" xfId="0" quotePrefix="1" applyFont="1" applyFill="1" applyBorder="1" applyAlignment="1">
      <alignment horizontal="center"/>
    </xf>
    <xf numFmtId="0" fontId="27" fillId="0" borderId="0" xfId="0" applyFont="1" applyBorder="1" applyAlignment="1">
      <alignment horizontal="center"/>
    </xf>
    <xf numFmtId="0" fontId="13" fillId="0" borderId="42" xfId="0" applyFont="1" applyFill="1" applyBorder="1" applyAlignment="1">
      <alignment horizontal="center" wrapText="1"/>
    </xf>
    <xf numFmtId="0" fontId="13" fillId="0" borderId="43" xfId="0" applyFont="1" applyFill="1" applyBorder="1" applyAlignment="1">
      <alignment horizontal="center"/>
    </xf>
    <xf numFmtId="0" fontId="13" fillId="0" borderId="44" xfId="0" applyFont="1" applyFill="1" applyBorder="1" applyAlignment="1">
      <alignment horizontal="center"/>
    </xf>
    <xf numFmtId="0" fontId="13" fillId="0" borderId="45" xfId="0" applyFont="1" applyFill="1" applyBorder="1" applyAlignment="1">
      <alignment horizontal="center"/>
    </xf>
    <xf numFmtId="0" fontId="13" fillId="0" borderId="46" xfId="0" applyFont="1" applyFill="1" applyBorder="1" applyAlignment="1">
      <alignment horizontal="center"/>
    </xf>
    <xf numFmtId="0" fontId="13" fillId="0" borderId="47" xfId="0" applyFont="1" applyFill="1" applyBorder="1" applyAlignment="1">
      <alignment horizontal="center"/>
    </xf>
    <xf numFmtId="0" fontId="56" fillId="0" borderId="65" xfId="0" applyFont="1" applyBorder="1" applyAlignment="1">
      <alignment horizontal="left" vertical="top" wrapText="1"/>
    </xf>
    <xf numFmtId="0" fontId="56" fillId="0" borderId="0" xfId="0" applyFont="1" applyBorder="1" applyAlignment="1">
      <alignment horizontal="left" vertical="top" wrapText="1"/>
    </xf>
    <xf numFmtId="0" fontId="56" fillId="0" borderId="66" xfId="0" applyFont="1" applyBorder="1" applyAlignment="1">
      <alignment horizontal="left" vertical="top" wrapText="1"/>
    </xf>
    <xf numFmtId="0" fontId="56" fillId="0" borderId="67" xfId="0" applyFont="1" applyBorder="1" applyAlignment="1">
      <alignment horizontal="left"/>
    </xf>
    <xf numFmtId="0" fontId="56" fillId="0" borderId="68" xfId="0" applyFont="1" applyBorder="1" applyAlignment="1">
      <alignment horizontal="left"/>
    </xf>
    <xf numFmtId="0" fontId="56" fillId="0" borderId="69" xfId="0" applyFont="1" applyBorder="1" applyAlignment="1">
      <alignment horizontal="left"/>
    </xf>
    <xf numFmtId="0" fontId="56" fillId="0" borderId="62" xfId="0" applyFont="1" applyBorder="1" applyAlignment="1">
      <alignment horizontal="left" vertical="top" wrapText="1"/>
    </xf>
    <xf numFmtId="0" fontId="56" fillId="0" borderId="63" xfId="0" applyFont="1" applyBorder="1" applyAlignment="1">
      <alignment horizontal="left" vertical="top" wrapText="1"/>
    </xf>
    <xf numFmtId="0" fontId="56" fillId="0" borderId="64" xfId="0" applyFont="1" applyBorder="1" applyAlignment="1">
      <alignment horizontal="left" vertical="top" wrapText="1"/>
    </xf>
    <xf numFmtId="0" fontId="41" fillId="11" borderId="11" xfId="0" applyFont="1" applyFill="1" applyBorder="1" applyAlignment="1">
      <alignment horizontal="center" textRotation="90"/>
    </xf>
    <xf numFmtId="0" fontId="41" fillId="11" borderId="18" xfId="0" applyFont="1" applyFill="1" applyBorder="1" applyAlignment="1">
      <alignment horizontal="center" textRotation="90"/>
    </xf>
    <xf numFmtId="0" fontId="41" fillId="11" borderId="4" xfId="0" applyFont="1" applyFill="1" applyBorder="1" applyAlignment="1">
      <alignment horizontal="center" textRotation="90"/>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1" fillId="0" borderId="0" xfId="0" applyFont="1" applyBorder="1" applyAlignment="1">
      <alignment horizontal="center" wrapText="1"/>
    </xf>
    <xf numFmtId="0" fontId="39" fillId="0" borderId="0" xfId="0" applyFont="1" applyFill="1" applyAlignment="1">
      <alignment horizontal="left" wrapText="1"/>
    </xf>
    <xf numFmtId="0" fontId="47" fillId="0" borderId="0" xfId="0" applyFont="1" applyFill="1" applyAlignment="1">
      <alignment horizontal="left" wrapText="1"/>
    </xf>
  </cellXfs>
  <cellStyles count="4">
    <cellStyle name="Comma" xfId="2" builtinId="3"/>
    <cellStyle name="Hyperlink" xfId="3" builtinId="8"/>
    <cellStyle name="Normal" xfId="0" builtinId="0"/>
    <cellStyle name="Percent" xfId="1" builtinId="5"/>
  </cellStyles>
  <dxfs count="256">
    <dxf>
      <font>
        <color theme="0"/>
      </font>
    </dxf>
    <dxf>
      <font>
        <color theme="0"/>
      </font>
    </dxf>
    <dxf>
      <alignment horizontal="center" readingOrder="0"/>
    </dxf>
    <dxf>
      <fill>
        <patternFill>
          <bgColor rgb="FFD0E5CE"/>
        </patternFill>
      </fill>
    </dxf>
    <dxf>
      <fill>
        <patternFill>
          <bgColor rgb="FFD0E5CE"/>
        </patternFill>
      </fill>
    </dxf>
    <dxf>
      <fill>
        <patternFill>
          <bgColor rgb="FFD0E5CE"/>
        </patternFill>
      </fill>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fill>
        <patternFill patternType="solid">
          <fgColor indexed="64"/>
          <bgColor rgb="FFD0E5CE"/>
        </patternFill>
      </fill>
    </dxf>
    <dxf>
      <numFmt numFmtId="164" formatCode="0.0"/>
    </dxf>
    <dxf>
      <alignment horizontal="general" vertical="bottom" textRotation="0" wrapText="0" indent="0" justifyLastLine="0" shrinkToFit="0"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fill>
        <patternFill patternType="solid">
          <bgColor rgb="FFD0E5CE"/>
        </patternFill>
      </fill>
    </dxf>
    <dxf>
      <border>
        <top style="thin">
          <color rgb="FF439539"/>
        </top>
        <bottom style="thin">
          <color rgb="FF439539"/>
        </bottom>
      </border>
    </dxf>
    <dxf>
      <alignment horizontal="center" readingOrder="0"/>
    </dxf>
    <dxf>
      <font>
        <name val="Arial"/>
        <scheme val="none"/>
      </font>
    </dxf>
    <dxf>
      <font>
        <name val="Arial"/>
        <scheme val="none"/>
      </font>
    </dxf>
    <dxf>
      <font>
        <name val="Arial"/>
        <scheme val="none"/>
      </font>
    </dxf>
    <dxf>
      <font>
        <sz val="10"/>
      </font>
    </dxf>
    <dxf>
      <font>
        <sz val="10"/>
      </font>
    </dxf>
    <dxf>
      <font>
        <sz val="10"/>
      </font>
    </dxf>
    <dxf>
      <font>
        <name val="Arial"/>
        <scheme val="none"/>
      </font>
    </dxf>
    <dxf>
      <font>
        <sz val="10"/>
      </font>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font>
        <color theme="0"/>
      </font>
    </dxf>
    <dxf>
      <fill>
        <patternFill>
          <bgColor rgb="FFBFE0F1"/>
        </patternFill>
      </fill>
    </dxf>
    <dxf>
      <fill>
        <patternFill>
          <bgColor rgb="FFBFE0F1"/>
        </patternFill>
      </fill>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alignment horizontal="right" readingOrder="0"/>
    </dxf>
    <dxf>
      <alignment horizontal="right" readingOrder="0"/>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fill>
        <patternFill patternType="solid">
          <fgColor indexed="64"/>
          <bgColor rgb="FFBFE0F1"/>
        </patternFill>
      </fill>
    </dxf>
    <dxf>
      <fill>
        <patternFill patternType="solid">
          <bgColor rgb="FFD0E5CE"/>
        </patternFill>
      </fill>
    </dxf>
    <dxf>
      <fill>
        <patternFill patternType="solid">
          <bgColor rgb="FFD0E5CE"/>
        </patternFill>
      </fill>
    </dxf>
    <dxf>
      <fill>
        <patternFill>
          <bgColor rgb="FFBFE0F1"/>
        </patternFill>
      </fill>
    </dxf>
    <dxf>
      <fill>
        <patternFill>
          <bgColor rgb="FFBFE0F1"/>
        </patternFill>
      </fill>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alignment horizontal="right" readingOrder="0"/>
    </dxf>
    <dxf>
      <alignment horizontal="right" readingOrder="0"/>
    </dxf>
    <dxf>
      <alignment horizontal="right" readingOrder="0"/>
    </dxf>
    <dxf>
      <fill>
        <patternFill patternType="solid">
          <bgColor rgb="FFBFE0F1"/>
        </patternFill>
      </fill>
    </dxf>
    <dxf>
      <border>
        <top style="thin">
          <color rgb="FF0081C6"/>
        </top>
        <bottom style="thin">
          <color rgb="FF0081C6"/>
        </bottom>
      </border>
    </dxf>
    <dxf>
      <numFmt numFmtId="165" formatCode="0.0%"/>
    </dxf>
    <dxf>
      <numFmt numFmtId="167" formatCode="[$-409]mmm\-yy;@"/>
    </dxf>
    <dxf>
      <fill>
        <patternFill patternType="solid">
          <bgColor rgb="FFD0E5CE"/>
        </patternFill>
      </fill>
    </dxf>
    <dxf>
      <fill>
        <patternFill patternType="solid">
          <bgColor rgb="FFD0E5CE"/>
        </patternFill>
      </fill>
    </dxf>
    <dxf>
      <fill>
        <patternFill>
          <bgColor rgb="FFBFE0F1"/>
        </patternFill>
      </fill>
    </dxf>
    <dxf>
      <fill>
        <patternFill>
          <bgColor rgb="FFBFE0F1"/>
        </patternFill>
      </fill>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alignment horizontal="right" readingOrder="0"/>
    </dxf>
    <dxf>
      <alignment horizontal="right" readingOrder="0"/>
    </dxf>
    <dxf>
      <alignment horizontal="right" readingOrder="0"/>
    </dxf>
    <dxf>
      <numFmt numFmtId="167" formatCode="[$-409]mmm\-yy;@"/>
    </dxf>
    <dxf>
      <fill>
        <patternFill patternType="solid">
          <bgColor rgb="FFBFE0F1"/>
        </patternFill>
      </fill>
    </dxf>
    <dxf>
      <border>
        <top style="thin">
          <color rgb="FF0081C6"/>
        </top>
        <bottom style="thin">
          <color rgb="FF0081C6"/>
        </bottom>
      </border>
    </dxf>
    <dxf>
      <numFmt numFmtId="167" formatCode="[$-409]mmm\-yy;@"/>
    </dxf>
    <dxf>
      <numFmt numFmtId="167" formatCode="[$-409]mmm\-yy;@"/>
    </dxf>
    <dxf>
      <alignment horizontal="right" readingOrder="0"/>
    </dxf>
    <dxf>
      <alignment horizontal="right" readingOrder="0"/>
    </dxf>
    <dxf>
      <fill>
        <patternFill patternType="solid">
          <bgColor rgb="FFD0E5CE"/>
        </patternFill>
      </fill>
    </dxf>
    <dxf>
      <fill>
        <patternFill patternType="solid">
          <bgColor rgb="FFD0E5CE"/>
        </patternFill>
      </fill>
    </dxf>
    <dxf>
      <fill>
        <patternFill>
          <bgColor rgb="FFBFE0F1"/>
        </patternFill>
      </fill>
    </dxf>
    <dxf>
      <fill>
        <patternFill>
          <bgColor rgb="FFBFE0F1"/>
        </patternFill>
      </fill>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font>
        <sz val="10"/>
      </font>
    </dxf>
    <dxf>
      <font>
        <name val="Arial"/>
        <scheme val="none"/>
      </font>
    </dxf>
    <dxf>
      <font>
        <sz val="10"/>
      </font>
    </dxf>
    <dxf>
      <font>
        <sz val="10"/>
      </font>
    </dxf>
    <dxf>
      <font>
        <sz val="10"/>
      </font>
    </dxf>
    <dxf>
      <font>
        <name val="Arial"/>
        <scheme val="none"/>
      </font>
    </dxf>
    <dxf>
      <font>
        <name val="Arial"/>
        <scheme val="none"/>
      </font>
    </dxf>
    <dxf>
      <font>
        <name val="Arial"/>
        <scheme val="none"/>
      </font>
    </dxf>
    <dxf>
      <alignment horizontal="center" readingOrder="0"/>
    </dxf>
    <dxf>
      <border>
        <top style="thin">
          <color rgb="FF439539"/>
        </top>
        <bottom style="thin">
          <color rgb="FF439539"/>
        </bottom>
      </border>
    </dxf>
    <dxf>
      <fill>
        <patternFill patternType="solid">
          <bgColor rgb="FFD0E5CE"/>
        </patternFill>
      </fill>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general" vertical="bottom" textRotation="0" wrapText="0" indent="0" justifyLastLine="0" shrinkToFit="0" readingOrder="0"/>
    </dxf>
    <dxf>
      <numFmt numFmtId="164" formatCode="0.0"/>
    </dxf>
    <dxf>
      <fill>
        <patternFill patternType="solid">
          <fgColor indexed="64"/>
          <bgColor rgb="FFD0E5CE"/>
        </patternFill>
      </fill>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fill>
        <patternFill>
          <bgColor rgb="FFD0E5CE"/>
        </patternFill>
      </fill>
    </dxf>
    <dxf>
      <fill>
        <patternFill>
          <bgColor rgb="FFD0E5CE"/>
        </patternFill>
      </fill>
    </dxf>
    <dxf>
      <fill>
        <patternFill>
          <bgColor rgb="FFD0E5CE"/>
        </patternFill>
      </fill>
    </dxf>
    <dxf>
      <alignment horizontal="center" readingOrder="0"/>
    </dxf>
    <dxf>
      <font>
        <color theme="0"/>
      </font>
    </dxf>
    <dxf>
      <font>
        <color theme="0"/>
      </font>
    </dxf>
    <dxf>
      <font>
        <color theme="0"/>
      </font>
    </dxf>
    <dxf>
      <font>
        <color rgb="FFFF0000"/>
      </font>
    </dxf>
    <dxf>
      <font>
        <color rgb="FFFF0000"/>
      </font>
    </dxf>
    <dxf>
      <font>
        <color rgb="FFFF0000"/>
      </font>
    </dxf>
    <dxf>
      <font>
        <color rgb="FF78278B"/>
      </font>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alignment horizontal="right" readingOrder="0"/>
    </dxf>
    <dxf>
      <alignment horizontal="right" readingOrder="0"/>
    </dxf>
    <dxf>
      <numFmt numFmtId="167" formatCode="[$-409]mmm\-yy;@"/>
    </dxf>
    <dxf>
      <numFmt numFmtId="167" formatCode="[$-409]mmm\-yy;@"/>
    </dxf>
    <dxf>
      <fill>
        <patternFill patternType="solid">
          <fgColor indexed="64"/>
          <bgColor rgb="FFBFE0F1"/>
        </patternFill>
      </fill>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alignment horizontal="right" readingOrder="0"/>
    </dxf>
    <dxf>
      <alignment horizontal="right" readingOrder="0"/>
    </dxf>
    <dxf>
      <numFmt numFmtId="165" formatCode="0.0%"/>
    </dxf>
    <dxf>
      <border>
        <top style="thin">
          <color rgb="FF0081C6"/>
        </top>
        <bottom style="thin">
          <color rgb="FF0081C6"/>
        </bottom>
      </border>
    </dxf>
    <dxf>
      <fill>
        <patternFill patternType="solid">
          <bgColor rgb="FFBFE0F1"/>
        </patternFill>
      </fill>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border>
        <top style="thin">
          <color rgb="FF0081C6"/>
        </top>
        <bottom style="thin">
          <color rgb="FF0081C6"/>
        </bottom>
      </border>
    </dxf>
    <dxf>
      <fill>
        <patternFill patternType="solid">
          <bgColor rgb="FFBFE0F1"/>
        </patternFill>
      </fill>
    </dxf>
    <dxf>
      <numFmt numFmtId="167" formatCode="[$-409]mmm\-yy;@"/>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numFmt numFmtId="167" formatCode="[$-409]mmm\-yy;@"/>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30" formatCode="@"/>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30" formatCode="@"/>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167" formatCode="[$-409]mmm\-yy;@"/>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30" formatCode="@"/>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30" formatCode="@"/>
      <alignment horizontal="general" vertical="bottom" textRotation="0" wrapText="0" indent="0" justifyLastLine="0" shrinkToFit="0" readingOrder="0"/>
    </dxf>
    <dxf>
      <alignment horizontal="general" vertical="bottom" textRotation="0" wrapText="0" indent="0" justifyLastLine="0" shrinkToFit="0" readingOrder="0"/>
      <border diagonalUp="0" diagonalDown="0" outline="0">
        <left/>
        <right/>
        <top/>
        <bottom/>
      </border>
    </dxf>
    <dxf>
      <numFmt numFmtId="3" formatCode="#,##0"/>
      <alignment horizontal="general" vertical="bottom" textRotation="0" wrapText="0" indent="0" justifyLastLine="0" shrinkToFit="0" readingOrder="0"/>
    </dxf>
    <dxf>
      <border diagonalUp="0" diagonalDown="0">
        <left/>
        <right/>
        <top/>
        <bottom/>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font>
        <b val="0"/>
        <i val="0"/>
        <sz val="10"/>
        <name val="Arial"/>
        <scheme val="none"/>
      </font>
    </dxf>
    <dxf>
      <font>
        <b val="0"/>
        <i val="0"/>
        <sz val="10"/>
        <name val="Arial"/>
        <scheme val="none"/>
      </font>
    </dxf>
    <dxf>
      <font>
        <name val="Arial"/>
        <scheme val="none"/>
      </font>
    </dxf>
  </dxfs>
  <tableStyles count="6" defaultTableStyle="TableStyleMedium2" defaultPivotStyle="PivotStyleLight16">
    <tableStyle name="Slicer Style 1" pivot="0" table="0" count="1">
      <tableStyleElement type="wholeTable" dxfId="255"/>
    </tableStyle>
    <tableStyle name="Slicer Style 2" pivot="0" table="0" count="1">
      <tableStyleElement type="wholeTable" dxfId="254"/>
    </tableStyle>
    <tableStyle name="Slicer Style 3" pivot="0" table="0" count="1">
      <tableStyleElement type="headerRow" dxfId="253"/>
    </tableStyle>
    <tableStyle name="SlicerStyleDark1 2" pivot="0" table="0" count="10">
      <tableStyleElement type="wholeTable" dxfId="252"/>
      <tableStyleElement type="headerRow" dxfId="251"/>
    </tableStyle>
    <tableStyle name="SlicerStyleLight1 2" pivot="0" table="0" count="10">
      <tableStyleElement type="wholeTable" dxfId="250"/>
      <tableStyleElement type="headerRow" dxfId="249"/>
    </tableStyle>
    <tableStyle name="SlicerStyleLight1 2 2" pivot="0" table="0" count="10">
      <tableStyleElement type="wholeTable" dxfId="248"/>
      <tableStyleElement type="headerRow" dxfId="247"/>
    </tableStyle>
  </tableStyles>
  <colors>
    <mruColors>
      <color rgb="FF003767"/>
      <color rgb="FF0081C6"/>
      <color rgb="FF78278B"/>
      <color rgb="FFBC93C5"/>
      <color rgb="FF439539"/>
      <color rgb="FF72B06B"/>
      <color rgb="FFA1CA9C"/>
      <color rgb="FF40A1D4"/>
      <color rgb="FF80C0E3"/>
      <color rgb="FF40698D"/>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2 2">
        <x14:slicerStyle name="Slicer Style 1"/>
        <x14:slicerStyle name="Slicer Style 2"/>
        <x14:slicerStyle name="Slicer Style 3"/>
        <x14:slicerStyle name="SlicerStyleDark1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1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1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pivotCacheDefinition" Target="pivotCache/pivotCacheDefinition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814129483814523"/>
          <c:y val="2.8252405949256341E-2"/>
          <c:w val="0.82130314960629935"/>
          <c:h val="0.77583291653491326"/>
        </c:manualLayout>
      </c:layout>
      <c:lineChart>
        <c:grouping val="standard"/>
        <c:varyColors val="0"/>
        <c:ser>
          <c:idx val="0"/>
          <c:order val="0"/>
          <c:tx>
            <c:v>Collected counts</c:v>
          </c:tx>
          <c:spPr>
            <a:ln w="22225">
              <a:solidFill>
                <a:srgbClr val="003767"/>
              </a:solidFill>
            </a:ln>
          </c:spPr>
          <c:marker>
            <c:symbol val="triangle"/>
            <c:size val="5"/>
            <c:spPr>
              <a:solidFill>
                <a:srgbClr val="003767"/>
              </a:solidFill>
              <a:ln>
                <a:solidFill>
                  <a:srgbClr val="003767"/>
                </a:solidFill>
              </a:ln>
            </c:spPr>
          </c:marker>
          <c:cat>
            <c:numLit>
              <c:formatCode>General</c:formatCode>
              <c:ptCount val="5"/>
              <c:pt idx="0">
                <c:v>1</c:v>
              </c:pt>
              <c:pt idx="1">
                <c:v>2</c:v>
              </c:pt>
              <c:pt idx="2">
                <c:v>3</c:v>
              </c:pt>
              <c:pt idx="3">
                <c:v>4</c:v>
              </c:pt>
              <c:pt idx="4">
                <c:v>5</c:v>
              </c:pt>
            </c:numLit>
          </c:cat>
          <c:val>
            <c:numLit>
              <c:formatCode>General</c:formatCode>
              <c:ptCount val="5"/>
              <c:pt idx="0">
                <c:v>27567</c:v>
              </c:pt>
              <c:pt idx="1">
                <c:v>36084</c:v>
              </c:pt>
              <c:pt idx="2">
                <c:v>37140</c:v>
              </c:pt>
              <c:pt idx="3">
                <c:v>37384</c:v>
              </c:pt>
              <c:pt idx="4">
                <c:v>37471</c:v>
              </c:pt>
            </c:numLit>
          </c:val>
          <c:smooth val="0"/>
        </c:ser>
        <c:ser>
          <c:idx val="1"/>
          <c:order val="1"/>
          <c:tx>
            <c:v>Estimates</c:v>
          </c:tx>
          <c:spPr>
            <a:ln w="22225">
              <a:solidFill>
                <a:srgbClr val="439539"/>
              </a:solidFill>
            </a:ln>
          </c:spPr>
          <c:marker>
            <c:symbol val="square"/>
            <c:size val="4"/>
            <c:spPr>
              <a:solidFill>
                <a:srgbClr val="439539"/>
              </a:solidFill>
              <a:ln>
                <a:solidFill>
                  <a:srgbClr val="439539"/>
                </a:solidFill>
              </a:ln>
            </c:spPr>
          </c:marker>
          <c:cat>
            <c:numLit>
              <c:formatCode>General</c:formatCode>
              <c:ptCount val="5"/>
              <c:pt idx="0">
                <c:v>1</c:v>
              </c:pt>
              <c:pt idx="1">
                <c:v>2</c:v>
              </c:pt>
              <c:pt idx="2">
                <c:v>3</c:v>
              </c:pt>
              <c:pt idx="3">
                <c:v>4</c:v>
              </c:pt>
              <c:pt idx="4">
                <c:v>5</c:v>
              </c:pt>
            </c:numLit>
          </c:cat>
          <c:val>
            <c:numLit>
              <c:formatCode>General</c:formatCode>
              <c:ptCount val="5"/>
              <c:pt idx="0">
                <c:v>#N/A</c:v>
              </c:pt>
              <c:pt idx="1">
                <c:v>37927</c:v>
              </c:pt>
              <c:pt idx="2">
                <c:v>37479</c:v>
              </c:pt>
              <c:pt idx="3">
                <c:v>37493</c:v>
              </c:pt>
              <c:pt idx="4">
                <c:v>37471</c:v>
              </c:pt>
            </c:numLit>
          </c:val>
          <c:smooth val="0"/>
        </c:ser>
        <c:dLbls>
          <c:showLegendKey val="0"/>
          <c:showVal val="0"/>
          <c:showCatName val="0"/>
          <c:showSerName val="0"/>
          <c:showPercent val="0"/>
          <c:showBubbleSize val="0"/>
        </c:dLbls>
        <c:marker val="1"/>
        <c:smooth val="0"/>
        <c:axId val="372734208"/>
        <c:axId val="372740864"/>
      </c:lineChart>
      <c:catAx>
        <c:axId val="372734208"/>
        <c:scaling>
          <c:orientation val="minMax"/>
        </c:scaling>
        <c:delete val="0"/>
        <c:axPos val="b"/>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Number of quarters</a:t>
                </a:r>
              </a:p>
            </c:rich>
          </c:tx>
          <c:layout>
            <c:manualLayout>
              <c:xMode val="edge"/>
              <c:yMode val="edge"/>
              <c:x val="0.39390398075240596"/>
              <c:y val="0.86440762613006705"/>
            </c:manualLayout>
          </c:layout>
          <c:overlay val="0"/>
        </c:title>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72740864"/>
        <c:crosses val="autoZero"/>
        <c:auto val="1"/>
        <c:lblAlgn val="ctr"/>
        <c:lblOffset val="100"/>
        <c:noMultiLvlLbl val="0"/>
      </c:catAx>
      <c:valAx>
        <c:axId val="372740864"/>
        <c:scaling>
          <c:orientation val="minMax"/>
          <c:max val="40000"/>
          <c:min val="26000"/>
        </c:scaling>
        <c:delete val="0"/>
        <c:axPos val="l"/>
        <c:majorGridlines>
          <c:spPr>
            <a:ln>
              <a:solidFill>
                <a:schemeClr val="bg1">
                  <a:lumMod val="85000"/>
                </a:schemeClr>
              </a:solidFill>
            </a:ln>
          </c:spPr>
        </c:majorGridlines>
        <c:title>
          <c:tx>
            <c:rich>
              <a:bodyPr rot="-540000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Contract commencements</a:t>
                </a:r>
              </a:p>
            </c:rich>
          </c:tx>
          <c:layout/>
          <c:overlay val="0"/>
        </c:title>
        <c:numFmt formatCode="0\ 0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72734208"/>
        <c:crosses val="autoZero"/>
        <c:crossBetween val="between"/>
      </c:valAx>
    </c:plotArea>
    <c:legend>
      <c:legendPos val="b"/>
      <c:layout>
        <c:manualLayout>
          <c:xMode val="edge"/>
          <c:yMode val="edge"/>
          <c:x val="0.24171587926509186"/>
          <c:y val="0.91628280839895015"/>
          <c:w val="0.51455668250236986"/>
          <c:h val="7.2210638216713557E-2"/>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Arial" panose="020B0604020202020204" pitchFamily="34" charset="0"/>
                <a:cs typeface="Arial" panose="020B0604020202020204" pitchFamily="34" charset="0"/>
              </a:defRPr>
            </a:pPr>
            <a:r>
              <a:rPr lang="en-US" sz="1400" b="1">
                <a:latin typeface="Arial" panose="020B0604020202020204" pitchFamily="34" charset="0"/>
                <a:cs typeface="Arial" panose="020B0604020202020204" pitchFamily="34" charset="0"/>
              </a:rPr>
              <a:t>Initial and</a:t>
            </a:r>
            <a:r>
              <a:rPr lang="en-US" sz="1400" b="1" baseline="0">
                <a:latin typeface="Arial" panose="020B0604020202020204" pitchFamily="34" charset="0"/>
                <a:cs typeface="Arial" panose="020B0604020202020204" pitchFamily="34" charset="0"/>
              </a:rPr>
              <a:t> </a:t>
            </a:r>
            <a:r>
              <a:rPr lang="en-US" sz="1400" b="1">
                <a:latin typeface="Arial" panose="020B0604020202020204" pitchFamily="34" charset="0"/>
                <a:cs typeface="Arial" panose="020B0604020202020204" pitchFamily="34" charset="0"/>
              </a:rPr>
              <a:t>first revision published estimates and final count</a:t>
            </a:r>
          </a:p>
        </c:rich>
      </c:tx>
      <c:layout>
        <c:manualLayout>
          <c:xMode val="edge"/>
          <c:yMode val="edge"/>
          <c:x val="0.14867380911342337"/>
          <c:y val="1.8552227921221156E-2"/>
        </c:manualLayout>
      </c:layout>
      <c:overlay val="0"/>
    </c:title>
    <c:autoTitleDeleted val="0"/>
    <c:plotArea>
      <c:layout>
        <c:manualLayout>
          <c:layoutTarget val="inner"/>
          <c:xMode val="edge"/>
          <c:yMode val="edge"/>
          <c:x val="8.1482094399217053E-2"/>
          <c:y val="0.14257024450891007"/>
          <c:w val="0.7710138615547949"/>
          <c:h val="0.695125569830087"/>
        </c:manualLayout>
      </c:layout>
      <c:barChart>
        <c:barDir val="col"/>
        <c:grouping val="clustered"/>
        <c:varyColors val="0"/>
        <c:ser>
          <c:idx val="1"/>
          <c:order val="0"/>
          <c:tx>
            <c:strRef>
              <c:f>'Pivot tables'!$Q$23</c:f>
              <c:strCache>
                <c:ptCount val="1"/>
                <c:pt idx="0">
                  <c:v>Initial NCVER published estimate</c:v>
                </c:pt>
              </c:strCache>
            </c:strRef>
          </c:tx>
          <c:spPr>
            <a:solidFill>
              <a:srgbClr val="A1CA9C"/>
            </a:solidFill>
          </c:spPr>
          <c:invertIfNegative val="0"/>
          <c:dLbls>
            <c:numFmt formatCode="0" sourceLinked="0"/>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'Pivot tables'!$P$24:$P$27</c:f>
              <c:numCache>
                <c:formatCode>[$-409]mmm\-yy;@</c:formatCode>
                <c:ptCount val="4"/>
                <c:pt idx="0">
                  <c:v>42339</c:v>
                </c:pt>
                <c:pt idx="1">
                  <c:v>42430</c:v>
                </c:pt>
                <c:pt idx="2">
                  <c:v>42522</c:v>
                </c:pt>
                <c:pt idx="3">
                  <c:v>42614</c:v>
                </c:pt>
              </c:numCache>
            </c:numRef>
          </c:cat>
          <c:val>
            <c:numRef>
              <c:f>'Pivot tables'!$Q$24:$Q$27</c:f>
              <c:numCache>
                <c:formatCode>General</c:formatCode>
                <c:ptCount val="4"/>
                <c:pt idx="0">
                  <c:v>8645</c:v>
                </c:pt>
                <c:pt idx="1">
                  <c:v>4895</c:v>
                </c:pt>
                <c:pt idx="2">
                  <c:v>4566</c:v>
                </c:pt>
                <c:pt idx="3">
                  <c:v>4435</c:v>
                </c:pt>
              </c:numCache>
            </c:numRef>
          </c:val>
        </c:ser>
        <c:ser>
          <c:idx val="2"/>
          <c:order val="1"/>
          <c:tx>
            <c:strRef>
              <c:f>'Pivot tables'!$R$23</c:f>
              <c:strCache>
                <c:ptCount val="1"/>
                <c:pt idx="0">
                  <c:v>First revision NCVER published estimate</c:v>
                </c:pt>
              </c:strCache>
            </c:strRef>
          </c:tx>
          <c:spPr>
            <a:solidFill>
              <a:srgbClr val="72B06B"/>
            </a:solidFill>
          </c:spPr>
          <c:invertIfNegative val="0"/>
          <c:dLbls>
            <c:numFmt formatCode="0" sourceLinked="0"/>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'Pivot tables'!$P$24:$P$27</c:f>
              <c:numCache>
                <c:formatCode>[$-409]mmm\-yy;@</c:formatCode>
                <c:ptCount val="4"/>
                <c:pt idx="0">
                  <c:v>42339</c:v>
                </c:pt>
                <c:pt idx="1">
                  <c:v>42430</c:v>
                </c:pt>
                <c:pt idx="2">
                  <c:v>42522</c:v>
                </c:pt>
                <c:pt idx="3">
                  <c:v>42614</c:v>
                </c:pt>
              </c:numCache>
            </c:numRef>
          </c:cat>
          <c:val>
            <c:numRef>
              <c:f>'Pivot tables'!$R$24:$R$27</c:f>
              <c:numCache>
                <c:formatCode>General</c:formatCode>
                <c:ptCount val="4"/>
                <c:pt idx="0">
                  <c:v>8529</c:v>
                </c:pt>
                <c:pt idx="1">
                  <c:v>4867</c:v>
                </c:pt>
                <c:pt idx="2">
                  <c:v>4502</c:v>
                </c:pt>
                <c:pt idx="3">
                  <c:v>4382</c:v>
                </c:pt>
              </c:numCache>
            </c:numRef>
          </c:val>
        </c:ser>
        <c:ser>
          <c:idx val="3"/>
          <c:order val="2"/>
          <c:tx>
            <c:strRef>
              <c:f>'Pivot tables'!$S$23</c:f>
              <c:strCache>
                <c:ptCount val="1"/>
                <c:pt idx="0">
                  <c:v>Final count</c:v>
                </c:pt>
              </c:strCache>
            </c:strRef>
          </c:tx>
          <c:spPr>
            <a:solidFill>
              <a:srgbClr val="439539"/>
            </a:solidFill>
          </c:spPr>
          <c:invertIfNegative val="0"/>
          <c:dLbls>
            <c:numFmt formatCode="0" sourceLinked="0"/>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'Pivot tables'!$P$24:$P$27</c:f>
              <c:numCache>
                <c:formatCode>[$-409]mmm\-yy;@</c:formatCode>
                <c:ptCount val="4"/>
                <c:pt idx="0">
                  <c:v>42339</c:v>
                </c:pt>
                <c:pt idx="1">
                  <c:v>42430</c:v>
                </c:pt>
                <c:pt idx="2">
                  <c:v>42522</c:v>
                </c:pt>
                <c:pt idx="3">
                  <c:v>42614</c:v>
                </c:pt>
              </c:numCache>
            </c:numRef>
          </c:cat>
          <c:val>
            <c:numRef>
              <c:f>'Pivot tables'!$S$24:$S$27</c:f>
              <c:numCache>
                <c:formatCode>General</c:formatCode>
                <c:ptCount val="4"/>
                <c:pt idx="0">
                  <c:v>8419</c:v>
                </c:pt>
                <c:pt idx="1">
                  <c:v>4857</c:v>
                </c:pt>
                <c:pt idx="2">
                  <c:v>4492</c:v>
                </c:pt>
                <c:pt idx="3">
                  <c:v>4373</c:v>
                </c:pt>
              </c:numCache>
            </c:numRef>
          </c:val>
        </c:ser>
        <c:dLbls>
          <c:showLegendKey val="0"/>
          <c:showVal val="0"/>
          <c:showCatName val="0"/>
          <c:showSerName val="0"/>
          <c:showPercent val="0"/>
          <c:showBubbleSize val="0"/>
        </c:dLbls>
        <c:gapWidth val="150"/>
        <c:overlap val="-10"/>
        <c:axId val="381072128"/>
        <c:axId val="381074048"/>
      </c:barChart>
      <c:catAx>
        <c:axId val="381072128"/>
        <c:scaling>
          <c:orientation val="minMax"/>
        </c:scaling>
        <c:delete val="0"/>
        <c:axPos val="b"/>
        <c:title>
          <c:tx>
            <c:rich>
              <a:bodyPr/>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Review</a:t>
                </a:r>
                <a:r>
                  <a:rPr lang="en-US" sz="1000" baseline="0">
                    <a:latin typeface="Arial" panose="020B0604020202020204" pitchFamily="34" charset="0"/>
                    <a:cs typeface="Arial" panose="020B0604020202020204" pitchFamily="34" charset="0"/>
                  </a:rPr>
                  <a:t> quarter</a:t>
                </a:r>
                <a:endParaRPr lang="en-US" sz="1000">
                  <a:latin typeface="Arial" panose="020B0604020202020204" pitchFamily="34" charset="0"/>
                  <a:cs typeface="Arial" panose="020B0604020202020204" pitchFamily="34" charset="0"/>
                </a:endParaRPr>
              </a:p>
            </c:rich>
          </c:tx>
          <c:layout>
            <c:manualLayout>
              <c:xMode val="edge"/>
              <c:yMode val="edge"/>
              <c:x val="0.37713060549286298"/>
              <c:y val="0.9354452225128177"/>
            </c:manualLayout>
          </c:layout>
          <c:overlay val="0"/>
        </c:title>
        <c:numFmt formatCode="[$-409]mmm\-yy;@" sourceLinked="1"/>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81074048"/>
        <c:crosses val="autoZero"/>
        <c:auto val="0"/>
        <c:lblAlgn val="ctr"/>
        <c:lblOffset val="100"/>
        <c:noMultiLvlLbl val="0"/>
      </c:catAx>
      <c:valAx>
        <c:axId val="381074048"/>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81072128"/>
        <c:crosses val="autoZero"/>
        <c:crossBetween val="between"/>
      </c:valAx>
    </c:plotArea>
    <c:legend>
      <c:legendPos val="r"/>
      <c:layout>
        <c:manualLayout>
          <c:xMode val="edge"/>
          <c:yMode val="edge"/>
          <c:x val="0.85307143163655386"/>
          <c:y val="0.25185452459352575"/>
          <c:w val="0.14499498297681579"/>
          <c:h val="0.70948070051336998"/>
        </c:manualLayout>
      </c:layout>
      <c:overlay val="1"/>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rgbClr val="0081C6"/>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AU" sz="1400">
                <a:latin typeface="Arial" panose="020B0604020202020204" pitchFamily="34" charset="0"/>
                <a:cs typeface="Arial" panose="020B0604020202020204" pitchFamily="34" charset="0"/>
              </a:rPr>
              <a:t>Collected</a:t>
            </a:r>
            <a:r>
              <a:rPr lang="en-AU" sz="1400" baseline="0">
                <a:latin typeface="Arial" panose="020B0604020202020204" pitchFamily="34" charset="0"/>
                <a:cs typeface="Arial" panose="020B0604020202020204" pitchFamily="34" charset="0"/>
              </a:rPr>
              <a:t> count from STAs, NCVER published estimate and final count</a:t>
            </a:r>
            <a:endParaRPr lang="en-AU" sz="1400">
              <a:latin typeface="Arial" panose="020B0604020202020204" pitchFamily="34" charset="0"/>
              <a:cs typeface="Arial" panose="020B0604020202020204" pitchFamily="34" charset="0"/>
            </a:endParaRPr>
          </a:p>
        </c:rich>
      </c:tx>
      <c:layout/>
      <c:overlay val="0"/>
    </c:title>
    <c:autoTitleDeleted val="0"/>
    <c:plotArea>
      <c:layout>
        <c:manualLayout>
          <c:layoutTarget val="inner"/>
          <c:xMode val="edge"/>
          <c:yMode val="edge"/>
          <c:x val="8.244649725405806E-2"/>
          <c:y val="0.15536721549739937"/>
          <c:w val="0.73936741967161046"/>
          <c:h val="0.7258583854762507"/>
        </c:manualLayout>
      </c:layout>
      <c:barChart>
        <c:barDir val="col"/>
        <c:grouping val="clustered"/>
        <c:varyColors val="0"/>
        <c:ser>
          <c:idx val="0"/>
          <c:order val="0"/>
          <c:tx>
            <c:strRef>
              <c:f>'Pivot tables'!$G$23</c:f>
              <c:strCache>
                <c:ptCount val="1"/>
                <c:pt idx="0">
                  <c:v>Collected count from STAs</c:v>
                </c:pt>
              </c:strCache>
            </c:strRef>
          </c:tx>
          <c:spPr>
            <a:solidFill>
              <a:srgbClr val="80C0E3"/>
            </a:solidFill>
          </c:spPr>
          <c:invertIfNegative val="0"/>
          <c:dLbls>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'Pivot tables'!$F$24:$F$27</c:f>
              <c:numCache>
                <c:formatCode>[$-409]mmm\-yy;@</c:formatCode>
                <c:ptCount val="4"/>
                <c:pt idx="0">
                  <c:v>42339</c:v>
                </c:pt>
                <c:pt idx="1">
                  <c:v>42430</c:v>
                </c:pt>
                <c:pt idx="2">
                  <c:v>42522</c:v>
                </c:pt>
                <c:pt idx="3">
                  <c:v>42614</c:v>
                </c:pt>
              </c:numCache>
            </c:numRef>
          </c:cat>
          <c:val>
            <c:numRef>
              <c:f>'Pivot tables'!$G$24:$G$27</c:f>
              <c:numCache>
                <c:formatCode>0</c:formatCode>
                <c:ptCount val="4"/>
                <c:pt idx="0">
                  <c:v>8223</c:v>
                </c:pt>
                <c:pt idx="1">
                  <c:v>4692</c:v>
                </c:pt>
                <c:pt idx="2">
                  <c:v>4341</c:v>
                </c:pt>
                <c:pt idx="3">
                  <c:v>4226</c:v>
                </c:pt>
              </c:numCache>
            </c:numRef>
          </c:val>
        </c:ser>
        <c:ser>
          <c:idx val="1"/>
          <c:order val="1"/>
          <c:tx>
            <c:strRef>
              <c:f>'Pivot tables'!$H$23</c:f>
              <c:strCache>
                <c:ptCount val="1"/>
                <c:pt idx="0">
                  <c:v>NCVER published estimate </c:v>
                </c:pt>
              </c:strCache>
            </c:strRef>
          </c:tx>
          <c:spPr>
            <a:solidFill>
              <a:srgbClr val="40A1D4"/>
            </a:solidFill>
          </c:spPr>
          <c:invertIfNegative val="0"/>
          <c:dLbls>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'Pivot tables'!$F$24:$F$27</c:f>
              <c:numCache>
                <c:formatCode>[$-409]mmm\-yy;@</c:formatCode>
                <c:ptCount val="4"/>
                <c:pt idx="0">
                  <c:v>42339</c:v>
                </c:pt>
                <c:pt idx="1">
                  <c:v>42430</c:v>
                </c:pt>
                <c:pt idx="2">
                  <c:v>42522</c:v>
                </c:pt>
                <c:pt idx="3">
                  <c:v>42614</c:v>
                </c:pt>
              </c:numCache>
            </c:numRef>
          </c:cat>
          <c:val>
            <c:numRef>
              <c:f>'Pivot tables'!$H$24:$H$27</c:f>
              <c:numCache>
                <c:formatCode>0</c:formatCode>
                <c:ptCount val="4"/>
                <c:pt idx="0">
                  <c:v>8529</c:v>
                </c:pt>
                <c:pt idx="1">
                  <c:v>4867</c:v>
                </c:pt>
                <c:pt idx="2">
                  <c:v>4502</c:v>
                </c:pt>
                <c:pt idx="3">
                  <c:v>4382</c:v>
                </c:pt>
              </c:numCache>
            </c:numRef>
          </c:val>
        </c:ser>
        <c:ser>
          <c:idx val="2"/>
          <c:order val="2"/>
          <c:tx>
            <c:strRef>
              <c:f>'Pivot tables'!$I$23</c:f>
              <c:strCache>
                <c:ptCount val="1"/>
                <c:pt idx="0">
                  <c:v>Final count</c:v>
                </c:pt>
              </c:strCache>
            </c:strRef>
          </c:tx>
          <c:spPr>
            <a:solidFill>
              <a:srgbClr val="0081C6"/>
            </a:solidFill>
          </c:spPr>
          <c:invertIfNegative val="0"/>
          <c:dLbls>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'Pivot tables'!$F$24:$F$27</c:f>
              <c:numCache>
                <c:formatCode>[$-409]mmm\-yy;@</c:formatCode>
                <c:ptCount val="4"/>
                <c:pt idx="0">
                  <c:v>42339</c:v>
                </c:pt>
                <c:pt idx="1">
                  <c:v>42430</c:v>
                </c:pt>
                <c:pt idx="2">
                  <c:v>42522</c:v>
                </c:pt>
                <c:pt idx="3">
                  <c:v>42614</c:v>
                </c:pt>
              </c:numCache>
            </c:numRef>
          </c:cat>
          <c:val>
            <c:numRef>
              <c:f>'Pivot tables'!$I$24:$I$27</c:f>
              <c:numCache>
                <c:formatCode>0</c:formatCode>
                <c:ptCount val="4"/>
                <c:pt idx="0">
                  <c:v>8419</c:v>
                </c:pt>
                <c:pt idx="1">
                  <c:v>4857</c:v>
                </c:pt>
                <c:pt idx="2">
                  <c:v>4492</c:v>
                </c:pt>
                <c:pt idx="3">
                  <c:v>4373</c:v>
                </c:pt>
              </c:numCache>
            </c:numRef>
          </c:val>
        </c:ser>
        <c:dLbls>
          <c:showLegendKey val="0"/>
          <c:showVal val="0"/>
          <c:showCatName val="0"/>
          <c:showSerName val="0"/>
          <c:showPercent val="0"/>
          <c:showBubbleSize val="0"/>
        </c:dLbls>
        <c:gapWidth val="150"/>
        <c:overlap val="-10"/>
        <c:axId val="381826560"/>
        <c:axId val="381828480"/>
      </c:barChart>
      <c:catAx>
        <c:axId val="381826560"/>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AU">
                    <a:latin typeface="Arial" panose="020B0604020202020204" pitchFamily="34" charset="0"/>
                    <a:cs typeface="Arial" panose="020B0604020202020204" pitchFamily="34" charset="0"/>
                  </a:rPr>
                  <a:t>Review quarter</a:t>
                </a:r>
              </a:p>
            </c:rich>
          </c:tx>
          <c:layout>
            <c:manualLayout>
              <c:xMode val="edge"/>
              <c:yMode val="edge"/>
              <c:x val="0.36283138745587834"/>
              <c:y val="0.94053637741382512"/>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81828480"/>
        <c:crosses val="autoZero"/>
        <c:auto val="0"/>
        <c:lblAlgn val="ctr"/>
        <c:lblOffset val="100"/>
        <c:noMultiLvlLbl val="0"/>
      </c:catAx>
      <c:valAx>
        <c:axId val="38182848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81826560"/>
        <c:crosses val="autoZero"/>
        <c:crossBetween val="between"/>
      </c:valAx>
    </c:plotArea>
    <c:legend>
      <c:legendPos val="r"/>
      <c:layout>
        <c:manualLayout>
          <c:xMode val="edge"/>
          <c:yMode val="edge"/>
          <c:x val="0.83105819531179292"/>
          <c:y val="0.26869526028512902"/>
          <c:w val="0.15760637261627355"/>
          <c:h val="0.4988925382949557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Final count and 95% prediction</a:t>
            </a:r>
            <a:r>
              <a:rPr lang="en-US" sz="1400" baseline="0">
                <a:latin typeface="Arial" panose="020B0604020202020204" pitchFamily="34" charset="0"/>
                <a:cs typeface="Arial" panose="020B0604020202020204" pitchFamily="34" charset="0"/>
              </a:rPr>
              <a:t> interval for </a:t>
            </a:r>
            <a:r>
              <a:rPr lang="en-US" sz="1400" u="sng" baseline="0">
                <a:latin typeface="Arial" panose="020B0604020202020204" pitchFamily="34" charset="0"/>
                <a:cs typeface="Arial" panose="020B0604020202020204" pitchFamily="34" charset="0"/>
              </a:rPr>
              <a:t>selected</a:t>
            </a:r>
            <a:r>
              <a:rPr lang="en-US" sz="1400" baseline="0">
                <a:latin typeface="Arial" panose="020B0604020202020204" pitchFamily="34" charset="0"/>
                <a:cs typeface="Arial" panose="020B0604020202020204" pitchFamily="34" charset="0"/>
              </a:rPr>
              <a:t> estimate</a:t>
            </a:r>
            <a:endParaRPr lang="en-US" sz="1400">
              <a:latin typeface="Arial" panose="020B0604020202020204" pitchFamily="34" charset="0"/>
              <a:cs typeface="Arial" panose="020B0604020202020204" pitchFamily="34" charset="0"/>
            </a:endParaRPr>
          </a:p>
        </c:rich>
      </c:tx>
      <c:layout/>
      <c:overlay val="0"/>
    </c:title>
    <c:autoTitleDeleted val="0"/>
    <c:plotArea>
      <c:layout>
        <c:manualLayout>
          <c:layoutTarget val="inner"/>
          <c:xMode val="edge"/>
          <c:yMode val="edge"/>
          <c:x val="0.15202501069411878"/>
          <c:y val="0.20720488723084579"/>
          <c:w val="0.65745842292062795"/>
          <c:h val="0.75755987531215474"/>
        </c:manualLayout>
      </c:layout>
      <c:barChart>
        <c:barDir val="bar"/>
        <c:grouping val="clustered"/>
        <c:varyColors val="0"/>
        <c:ser>
          <c:idx val="0"/>
          <c:order val="0"/>
          <c:tx>
            <c:strRef>
              <c:f>'Pivot tables'!$B$23</c:f>
              <c:strCache>
                <c:ptCount val="1"/>
                <c:pt idx="0">
                  <c:v>Lower boundary of prediction interval</c:v>
                </c:pt>
              </c:strCache>
            </c:strRef>
          </c:tx>
          <c:spPr>
            <a:solidFill>
              <a:srgbClr val="809BB3"/>
            </a:solidFill>
          </c:spPr>
          <c:invertIfNegative val="0"/>
          <c:dLbls>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'Pivot tables'!$A$24:$A$27</c:f>
              <c:numCache>
                <c:formatCode>[$-409]mmm\-yy;@</c:formatCode>
                <c:ptCount val="4"/>
                <c:pt idx="0">
                  <c:v>42339</c:v>
                </c:pt>
                <c:pt idx="1">
                  <c:v>42430</c:v>
                </c:pt>
                <c:pt idx="2">
                  <c:v>42522</c:v>
                </c:pt>
                <c:pt idx="3">
                  <c:v>42614</c:v>
                </c:pt>
              </c:numCache>
            </c:numRef>
          </c:cat>
          <c:val>
            <c:numRef>
              <c:f>'Pivot tables'!$B$24:$B$27</c:f>
              <c:numCache>
                <c:formatCode>0</c:formatCode>
                <c:ptCount val="4"/>
                <c:pt idx="0">
                  <c:v>8422</c:v>
                </c:pt>
                <c:pt idx="1">
                  <c:v>4808</c:v>
                </c:pt>
                <c:pt idx="2">
                  <c:v>4464</c:v>
                </c:pt>
                <c:pt idx="3">
                  <c:v>4338</c:v>
                </c:pt>
              </c:numCache>
            </c:numRef>
          </c:val>
        </c:ser>
        <c:ser>
          <c:idx val="1"/>
          <c:order val="1"/>
          <c:tx>
            <c:strRef>
              <c:f>'Pivot tables'!$C$23</c:f>
              <c:strCache>
                <c:ptCount val="1"/>
                <c:pt idx="0">
                  <c:v>Final count</c:v>
                </c:pt>
              </c:strCache>
            </c:strRef>
          </c:tx>
          <c:spPr>
            <a:solidFill>
              <a:srgbClr val="40698D"/>
            </a:solidFill>
          </c:spPr>
          <c:invertIfNegative val="0"/>
          <c:dLbls>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'Pivot tables'!$A$24:$A$27</c:f>
              <c:numCache>
                <c:formatCode>[$-409]mmm\-yy;@</c:formatCode>
                <c:ptCount val="4"/>
                <c:pt idx="0">
                  <c:v>42339</c:v>
                </c:pt>
                <c:pt idx="1">
                  <c:v>42430</c:v>
                </c:pt>
                <c:pt idx="2">
                  <c:v>42522</c:v>
                </c:pt>
                <c:pt idx="3">
                  <c:v>42614</c:v>
                </c:pt>
              </c:numCache>
            </c:numRef>
          </c:cat>
          <c:val>
            <c:numRef>
              <c:f>'Pivot tables'!$C$24:$C$27</c:f>
              <c:numCache>
                <c:formatCode>0</c:formatCode>
                <c:ptCount val="4"/>
                <c:pt idx="0">
                  <c:v>8419</c:v>
                </c:pt>
                <c:pt idx="1">
                  <c:v>4857</c:v>
                </c:pt>
                <c:pt idx="2">
                  <c:v>4492</c:v>
                </c:pt>
                <c:pt idx="3">
                  <c:v>4373</c:v>
                </c:pt>
              </c:numCache>
            </c:numRef>
          </c:val>
        </c:ser>
        <c:ser>
          <c:idx val="2"/>
          <c:order val="2"/>
          <c:tx>
            <c:strRef>
              <c:f>'Pivot tables'!$D$23</c:f>
              <c:strCache>
                <c:ptCount val="1"/>
                <c:pt idx="0">
                  <c:v>Upper boundary of prediction interval</c:v>
                </c:pt>
              </c:strCache>
            </c:strRef>
          </c:tx>
          <c:spPr>
            <a:solidFill>
              <a:srgbClr val="003767"/>
            </a:solidFill>
          </c:spPr>
          <c:invertIfNegative val="0"/>
          <c:dLbls>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'Pivot tables'!$A$24:$A$27</c:f>
              <c:numCache>
                <c:formatCode>[$-409]mmm\-yy;@</c:formatCode>
                <c:ptCount val="4"/>
                <c:pt idx="0">
                  <c:v>42339</c:v>
                </c:pt>
                <c:pt idx="1">
                  <c:v>42430</c:v>
                </c:pt>
                <c:pt idx="2">
                  <c:v>42522</c:v>
                </c:pt>
                <c:pt idx="3">
                  <c:v>42614</c:v>
                </c:pt>
              </c:numCache>
            </c:numRef>
          </c:cat>
          <c:val>
            <c:numRef>
              <c:f>'Pivot tables'!$D$24:$D$27</c:f>
              <c:numCache>
                <c:formatCode>0</c:formatCode>
                <c:ptCount val="4"/>
                <c:pt idx="0">
                  <c:v>8636</c:v>
                </c:pt>
                <c:pt idx="1">
                  <c:v>4926</c:v>
                </c:pt>
                <c:pt idx="2">
                  <c:v>4540</c:v>
                </c:pt>
                <c:pt idx="3">
                  <c:v>4426</c:v>
                </c:pt>
              </c:numCache>
            </c:numRef>
          </c:val>
        </c:ser>
        <c:dLbls>
          <c:showLegendKey val="0"/>
          <c:showVal val="0"/>
          <c:showCatName val="0"/>
          <c:showSerName val="0"/>
          <c:showPercent val="0"/>
          <c:showBubbleSize val="0"/>
        </c:dLbls>
        <c:gapWidth val="150"/>
        <c:overlap val="-10"/>
        <c:axId val="381556992"/>
        <c:axId val="381571456"/>
      </c:barChart>
      <c:catAx>
        <c:axId val="381556992"/>
        <c:scaling>
          <c:orientation val="maxMin"/>
        </c:scaling>
        <c:delete val="0"/>
        <c:axPos val="l"/>
        <c:title>
          <c:tx>
            <c:rich>
              <a:bodyPr rot="-5400000" vert="horz"/>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1.1544012593336069E-2"/>
              <c:y val="0.45618749737087527"/>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81571456"/>
        <c:crosses val="autoZero"/>
        <c:auto val="0"/>
        <c:lblAlgn val="ctr"/>
        <c:lblOffset val="100"/>
        <c:noMultiLvlLbl val="0"/>
      </c:catAx>
      <c:valAx>
        <c:axId val="381571456"/>
        <c:scaling>
          <c:orientation val="minMax"/>
        </c:scaling>
        <c:delete val="0"/>
        <c:axPos val="t"/>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81556992"/>
        <c:crosses val="autoZero"/>
        <c:crossBetween val="between"/>
      </c:valAx>
    </c:plotArea>
    <c:legend>
      <c:legendPos val="r"/>
      <c:layout>
        <c:manualLayout>
          <c:xMode val="edge"/>
          <c:yMode val="edge"/>
          <c:x val="0.82166736627624881"/>
          <c:y val="0.29628387226165626"/>
          <c:w val="0.16217101609308071"/>
          <c:h val="0.52639471548305528"/>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How do the published and model estimates compare with the final count?</a:t>
            </a:r>
          </a:p>
        </c:rich>
      </c:tx>
      <c:layout/>
      <c:overlay val="0"/>
    </c:title>
    <c:autoTitleDeleted val="0"/>
    <c:plotArea>
      <c:layout>
        <c:manualLayout>
          <c:layoutTarget val="inner"/>
          <c:xMode val="edge"/>
          <c:yMode val="edge"/>
          <c:x val="0.11703584864690718"/>
          <c:y val="0.1932189032051789"/>
          <c:w val="0.69311719548314199"/>
          <c:h val="0.66918875663832755"/>
        </c:manualLayout>
      </c:layout>
      <c:lineChart>
        <c:grouping val="standard"/>
        <c:varyColors val="0"/>
        <c:ser>
          <c:idx val="0"/>
          <c:order val="0"/>
          <c:tx>
            <c:strRef>
              <c:f>'Pivot tables'!$L$23</c:f>
              <c:strCache>
                <c:ptCount val="1"/>
                <c:pt idx="0">
                  <c:v>Published estimate as % of final count</c:v>
                </c:pt>
              </c:strCache>
            </c:strRef>
          </c:tx>
          <c:spPr>
            <a:ln w="15875">
              <a:solidFill>
                <a:srgbClr val="78278B"/>
              </a:solidFill>
            </a:ln>
          </c:spPr>
          <c:marker>
            <c:symbol val="circle"/>
            <c:size val="5"/>
            <c:spPr>
              <a:solidFill>
                <a:srgbClr val="78278B"/>
              </a:solidFill>
              <a:ln>
                <a:solidFill>
                  <a:srgbClr val="78278B"/>
                </a:solidFill>
              </a:ln>
            </c:spPr>
          </c:marker>
          <c:dLbls>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numRef>
              <c:f>'Pivot tables'!$K$24:$K$27</c:f>
              <c:numCache>
                <c:formatCode>[$-409]mmm\-yy;@</c:formatCode>
                <c:ptCount val="4"/>
                <c:pt idx="0">
                  <c:v>42339</c:v>
                </c:pt>
                <c:pt idx="1">
                  <c:v>42430</c:v>
                </c:pt>
                <c:pt idx="2">
                  <c:v>42522</c:v>
                </c:pt>
                <c:pt idx="3">
                  <c:v>42614</c:v>
                </c:pt>
              </c:numCache>
            </c:numRef>
          </c:cat>
          <c:val>
            <c:numRef>
              <c:f>'Pivot tables'!$L$24:$L$27</c:f>
              <c:numCache>
                <c:formatCode>0.0%</c:formatCode>
                <c:ptCount val="4"/>
                <c:pt idx="0">
                  <c:v>1.0129999999999999</c:v>
                </c:pt>
                <c:pt idx="1">
                  <c:v>1.002</c:v>
                </c:pt>
                <c:pt idx="2">
                  <c:v>1.002</c:v>
                </c:pt>
                <c:pt idx="3">
                  <c:v>1.002</c:v>
                </c:pt>
              </c:numCache>
            </c:numRef>
          </c:val>
          <c:smooth val="0"/>
        </c:ser>
        <c:ser>
          <c:idx val="1"/>
          <c:order val="1"/>
          <c:tx>
            <c:strRef>
              <c:f>'Pivot tables'!$M$23</c:f>
              <c:strCache>
                <c:ptCount val="1"/>
                <c:pt idx="0">
                  <c:v>Model estimate as % of final count  </c:v>
                </c:pt>
              </c:strCache>
            </c:strRef>
          </c:tx>
          <c:spPr>
            <a:ln w="15875">
              <a:solidFill>
                <a:srgbClr val="BC93C5"/>
              </a:solidFill>
            </a:ln>
          </c:spPr>
          <c:marker>
            <c:symbol val="circle"/>
            <c:size val="5"/>
            <c:spPr>
              <a:solidFill>
                <a:srgbClr val="BC93C5"/>
              </a:solidFill>
              <a:ln w="9525">
                <a:solidFill>
                  <a:srgbClr val="BC93C5"/>
                </a:solidFill>
              </a:ln>
            </c:spPr>
          </c:marker>
          <c:dLbls>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numRef>
              <c:f>'Pivot tables'!$K$24:$K$27</c:f>
              <c:numCache>
                <c:formatCode>[$-409]mmm\-yy;@</c:formatCode>
                <c:ptCount val="4"/>
                <c:pt idx="0">
                  <c:v>42339</c:v>
                </c:pt>
                <c:pt idx="1">
                  <c:v>42430</c:v>
                </c:pt>
                <c:pt idx="2">
                  <c:v>42522</c:v>
                </c:pt>
                <c:pt idx="3">
                  <c:v>42614</c:v>
                </c:pt>
              </c:numCache>
            </c:numRef>
          </c:cat>
          <c:val>
            <c:numRef>
              <c:f>'Pivot tables'!$M$24:$M$27</c:f>
              <c:numCache>
                <c:formatCode>0.0%</c:formatCode>
                <c:ptCount val="4"/>
                <c:pt idx="0">
                  <c:v>#N/A</c:v>
                </c:pt>
                <c:pt idx="1">
                  <c:v>#N/A</c:v>
                </c:pt>
                <c:pt idx="2">
                  <c:v>#N/A</c:v>
                </c:pt>
                <c:pt idx="3">
                  <c:v>#N/A</c:v>
                </c:pt>
              </c:numCache>
            </c:numRef>
          </c:val>
          <c:smooth val="0"/>
        </c:ser>
        <c:ser>
          <c:idx val="2"/>
          <c:order val="2"/>
          <c:tx>
            <c:strRef>
              <c:f>'Pivot tables'!$N$23</c:f>
              <c:strCache>
                <c:ptCount val="1"/>
                <c:pt idx="0">
                  <c:v>Final count (100%)</c:v>
                </c:pt>
              </c:strCache>
            </c:strRef>
          </c:tx>
          <c:spPr>
            <a:ln w="15875">
              <a:solidFill>
                <a:srgbClr val="439539"/>
              </a:solidFill>
            </a:ln>
          </c:spPr>
          <c:marker>
            <c:symbol val="circle"/>
            <c:size val="5"/>
            <c:spPr>
              <a:solidFill>
                <a:srgbClr val="439539"/>
              </a:solidFill>
              <a:ln>
                <a:solidFill>
                  <a:srgbClr val="439539"/>
                </a:solidFill>
              </a:ln>
            </c:spPr>
          </c:marker>
          <c:cat>
            <c:numRef>
              <c:f>'Pivot tables'!$K$24:$K$27</c:f>
              <c:numCache>
                <c:formatCode>[$-409]mmm\-yy;@</c:formatCode>
                <c:ptCount val="4"/>
                <c:pt idx="0">
                  <c:v>42339</c:v>
                </c:pt>
                <c:pt idx="1">
                  <c:v>42430</c:v>
                </c:pt>
                <c:pt idx="2">
                  <c:v>42522</c:v>
                </c:pt>
                <c:pt idx="3">
                  <c:v>42614</c:v>
                </c:pt>
              </c:numCache>
            </c:numRef>
          </c:cat>
          <c:val>
            <c:numRef>
              <c:f>'Pivot tables'!$N$24:$N$27</c:f>
              <c:numCache>
                <c:formatCode>0%</c:formatCode>
                <c:ptCount val="4"/>
                <c:pt idx="0">
                  <c:v>1</c:v>
                </c:pt>
                <c:pt idx="1">
                  <c:v>1</c:v>
                </c:pt>
                <c:pt idx="2">
                  <c:v>1</c:v>
                </c:pt>
                <c:pt idx="3">
                  <c:v>1</c:v>
                </c:pt>
              </c:numCache>
            </c:numRef>
          </c:val>
          <c:smooth val="0"/>
        </c:ser>
        <c:dLbls>
          <c:showLegendKey val="0"/>
          <c:showVal val="0"/>
          <c:showCatName val="0"/>
          <c:showSerName val="0"/>
          <c:showPercent val="0"/>
          <c:showBubbleSize val="0"/>
        </c:dLbls>
        <c:marker val="1"/>
        <c:smooth val="0"/>
        <c:axId val="381598336"/>
        <c:axId val="381613184"/>
      </c:lineChart>
      <c:catAx>
        <c:axId val="381598336"/>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0.38331797758332603"/>
              <c:y val="0.93783230283011165"/>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81613184"/>
        <c:crosses val="autoZero"/>
        <c:auto val="0"/>
        <c:lblAlgn val="ctr"/>
        <c:lblOffset val="100"/>
        <c:noMultiLvlLbl val="0"/>
      </c:catAx>
      <c:valAx>
        <c:axId val="381613184"/>
        <c:scaling>
          <c:orientation val="minMax"/>
        </c:scaling>
        <c:delete val="0"/>
        <c:axPos val="l"/>
        <c:majorGridlines>
          <c:spPr>
            <a:ln>
              <a:solidFill>
                <a:schemeClr val="bg1">
                  <a:lumMod val="85000"/>
                </a:schemeClr>
              </a:solidFill>
            </a:ln>
          </c:spPr>
        </c:majorGridlines>
        <c:numFmt formatCode="0.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81598336"/>
        <c:crosses val="autoZero"/>
        <c:crossBetween val="between"/>
      </c:valAx>
    </c:plotArea>
    <c:legend>
      <c:legendPos val="r"/>
      <c:layout>
        <c:manualLayout>
          <c:xMode val="edge"/>
          <c:yMode val="edge"/>
          <c:x val="0.81936830816278294"/>
          <c:y val="0.27170143428838339"/>
          <c:w val="0.16680879578811642"/>
          <c:h val="0.5742249584367851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rgbClr val="0F83CB"/>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panose="020B0604020202020204" pitchFamily="34" charset="0"/>
                <a:cs typeface="Arial" panose="020B0604020202020204" pitchFamily="34" charset="0"/>
              </a:defRPr>
            </a:pPr>
            <a:r>
              <a:rPr lang="en-AU" sz="1600">
                <a:latin typeface="Arial" panose="020B0604020202020204" pitchFamily="34" charset="0"/>
                <a:cs typeface="Arial" panose="020B0604020202020204" pitchFamily="34" charset="0"/>
              </a:rPr>
              <a:t>Summary</a:t>
            </a:r>
          </a:p>
        </c:rich>
      </c:tx>
      <c:layout>
        <c:manualLayout>
          <c:xMode val="edge"/>
          <c:yMode val="edge"/>
          <c:x val="0.45429894937430099"/>
          <c:y val="2.1122116602399439E-2"/>
        </c:manualLayout>
      </c:layout>
      <c:overlay val="0"/>
    </c:title>
    <c:autoTitleDeleted val="0"/>
    <c:plotArea>
      <c:layout>
        <c:manualLayout>
          <c:layoutTarget val="inner"/>
          <c:xMode val="edge"/>
          <c:yMode val="edge"/>
          <c:x val="7.2362121782467523E-2"/>
          <c:y val="0.12196393929019742"/>
          <c:w val="0.72469821000842671"/>
          <c:h val="0.74040807942485454"/>
        </c:manualLayout>
      </c:layout>
      <c:barChart>
        <c:barDir val="col"/>
        <c:grouping val="clustered"/>
        <c:varyColors val="0"/>
        <c:ser>
          <c:idx val="2"/>
          <c:order val="0"/>
          <c:tx>
            <c:strRef>
              <c:f>'Summary table'!$H$32</c:f>
              <c:strCache>
                <c:ptCount val="1"/>
                <c:pt idx="0">
                  <c:v>Collected count from STAs</c:v>
                </c:pt>
              </c:strCache>
            </c:strRef>
          </c:tx>
          <c:spPr>
            <a:solidFill>
              <a:srgbClr val="003767"/>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'Summary table'!$G$33:$G$36</c:f>
              <c:numCache>
                <c:formatCode>[$-409]mmm\-yy;@</c:formatCode>
                <c:ptCount val="4"/>
                <c:pt idx="0">
                  <c:v>42339</c:v>
                </c:pt>
                <c:pt idx="1">
                  <c:v>42430</c:v>
                </c:pt>
                <c:pt idx="2">
                  <c:v>42522</c:v>
                </c:pt>
                <c:pt idx="3">
                  <c:v>42614</c:v>
                </c:pt>
              </c:numCache>
            </c:numRef>
          </c:cat>
          <c:val>
            <c:numRef>
              <c:f>'Summary table'!$H$33:$H$36</c:f>
              <c:numCache>
                <c:formatCode>General</c:formatCode>
                <c:ptCount val="4"/>
                <c:pt idx="0">
                  <c:v>8223</c:v>
                </c:pt>
                <c:pt idx="1">
                  <c:v>4692</c:v>
                </c:pt>
                <c:pt idx="2">
                  <c:v>4341</c:v>
                </c:pt>
                <c:pt idx="3">
                  <c:v>4226</c:v>
                </c:pt>
              </c:numCache>
            </c:numRef>
          </c:val>
        </c:ser>
        <c:ser>
          <c:idx val="0"/>
          <c:order val="1"/>
          <c:tx>
            <c:strRef>
              <c:f>'Summary table'!$I$32</c:f>
              <c:strCache>
                <c:ptCount val="1"/>
                <c:pt idx="0">
                  <c:v>NCVER published estimate </c:v>
                </c:pt>
              </c:strCache>
            </c:strRef>
          </c:tx>
          <c:spPr>
            <a:solidFill>
              <a:srgbClr val="439539"/>
            </a:solidFill>
          </c:spPr>
          <c:invertIfNegative val="0"/>
          <c:dLbls>
            <c:numFmt formatCode="0" sourceLinked="0"/>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'Summary table'!$G$33:$G$36</c:f>
              <c:numCache>
                <c:formatCode>[$-409]mmm\-yy;@</c:formatCode>
                <c:ptCount val="4"/>
                <c:pt idx="0">
                  <c:v>42339</c:v>
                </c:pt>
                <c:pt idx="1">
                  <c:v>42430</c:v>
                </c:pt>
                <c:pt idx="2">
                  <c:v>42522</c:v>
                </c:pt>
                <c:pt idx="3">
                  <c:v>42614</c:v>
                </c:pt>
              </c:numCache>
            </c:numRef>
          </c:cat>
          <c:val>
            <c:numRef>
              <c:f>'Summary table'!$I$33:$I$36</c:f>
              <c:numCache>
                <c:formatCode>General</c:formatCode>
                <c:ptCount val="4"/>
                <c:pt idx="0">
                  <c:v>8529</c:v>
                </c:pt>
                <c:pt idx="1">
                  <c:v>4867</c:v>
                </c:pt>
                <c:pt idx="2">
                  <c:v>4502</c:v>
                </c:pt>
                <c:pt idx="3">
                  <c:v>4382</c:v>
                </c:pt>
              </c:numCache>
            </c:numRef>
          </c:val>
        </c:ser>
        <c:ser>
          <c:idx val="4"/>
          <c:order val="3"/>
          <c:tx>
            <c:strRef>
              <c:f>'Summary table'!$K$32</c:f>
              <c:strCache>
                <c:ptCount val="1"/>
                <c:pt idx="0">
                  <c:v>Final count</c:v>
                </c:pt>
              </c:strCache>
            </c:strRef>
          </c:tx>
          <c:spPr>
            <a:solidFill>
              <a:srgbClr val="0081C6"/>
            </a:solidFill>
          </c:spPr>
          <c:invertIfNegative val="0"/>
          <c:dLbls>
            <c:numFmt formatCode="0" sourceLinked="0"/>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dLbls>
          <c:cat>
            <c:numRef>
              <c:f>'Summary table'!$G$33:$G$36</c:f>
              <c:numCache>
                <c:formatCode>[$-409]mmm\-yy;@</c:formatCode>
                <c:ptCount val="4"/>
                <c:pt idx="0">
                  <c:v>42339</c:v>
                </c:pt>
                <c:pt idx="1">
                  <c:v>42430</c:v>
                </c:pt>
                <c:pt idx="2">
                  <c:v>42522</c:v>
                </c:pt>
                <c:pt idx="3">
                  <c:v>42614</c:v>
                </c:pt>
              </c:numCache>
            </c:numRef>
          </c:cat>
          <c:val>
            <c:numRef>
              <c:f>'Summary table'!$K$33:$K$36</c:f>
              <c:numCache>
                <c:formatCode>General</c:formatCode>
                <c:ptCount val="4"/>
                <c:pt idx="0">
                  <c:v>8419</c:v>
                </c:pt>
                <c:pt idx="1">
                  <c:v>4857</c:v>
                </c:pt>
                <c:pt idx="2">
                  <c:v>4492</c:v>
                </c:pt>
                <c:pt idx="3">
                  <c:v>4373</c:v>
                </c:pt>
              </c:numCache>
            </c:numRef>
          </c:val>
        </c:ser>
        <c:dLbls>
          <c:showLegendKey val="0"/>
          <c:showVal val="0"/>
          <c:showCatName val="0"/>
          <c:showSerName val="0"/>
          <c:showPercent val="0"/>
          <c:showBubbleSize val="0"/>
        </c:dLbls>
        <c:gapWidth val="150"/>
        <c:overlap val="-10"/>
        <c:axId val="381463936"/>
        <c:axId val="381482496"/>
      </c:barChart>
      <c:lineChart>
        <c:grouping val="standard"/>
        <c:varyColors val="0"/>
        <c:ser>
          <c:idx val="1"/>
          <c:order val="2"/>
          <c:tx>
            <c:strRef>
              <c:f>'Summary table'!$J$32</c:f>
              <c:strCache>
                <c:ptCount val="1"/>
                <c:pt idx="0">
                  <c:v>Estimate as percentage of final count</c:v>
                </c:pt>
              </c:strCache>
            </c:strRef>
          </c:tx>
          <c:spPr>
            <a:ln w="22225">
              <a:solidFill>
                <a:srgbClr val="78278B"/>
              </a:solidFill>
            </a:ln>
          </c:spPr>
          <c:marker>
            <c:symbol val="circle"/>
            <c:size val="5"/>
            <c:spPr>
              <a:solidFill>
                <a:srgbClr val="78278B"/>
              </a:solidFill>
              <a:ln>
                <a:solidFill>
                  <a:srgbClr val="78278B"/>
                </a:solidFill>
              </a:ln>
            </c:spPr>
          </c:marker>
          <c:dLbls>
            <c:dLbl>
              <c:idx val="0"/>
              <c:layout>
                <c:manualLayout>
                  <c:x val="-1.6939011666466414E-2"/>
                  <c:y val="-3.7230218331778413E-2"/>
                </c:manualLayout>
              </c:layout>
              <c:showLegendKey val="0"/>
              <c:showVal val="1"/>
              <c:showCatName val="0"/>
              <c:showSerName val="0"/>
              <c:showPercent val="0"/>
              <c:showBubbleSize val="0"/>
            </c:dLbl>
            <c:dLbl>
              <c:idx val="1"/>
              <c:layout>
                <c:manualLayout>
                  <c:x val="-2.2585348888621886E-2"/>
                  <c:y val="-4.3435254720408142E-2"/>
                </c:manualLayout>
              </c:layout>
              <c:showLegendKey val="0"/>
              <c:showVal val="1"/>
              <c:showCatName val="0"/>
              <c:showSerName val="0"/>
              <c:showPercent val="0"/>
              <c:showBubbleSize val="0"/>
            </c:dLbl>
            <c:dLbl>
              <c:idx val="2"/>
              <c:layout>
                <c:manualLayout>
                  <c:x val="-2.2585348888621886E-2"/>
                  <c:y val="-4.3435254720408142E-2"/>
                </c:manualLayout>
              </c:layout>
              <c:showLegendKey val="0"/>
              <c:showVal val="1"/>
              <c:showCatName val="0"/>
              <c:showSerName val="0"/>
              <c:showPercent val="0"/>
              <c:showBubbleSize val="0"/>
            </c:dLbl>
            <c:dLbl>
              <c:idx val="3"/>
              <c:layout>
                <c:manualLayout>
                  <c:x val="-2.2585348888621886E-2"/>
                  <c:y val="-4.0332736526093274E-2"/>
                </c:manualLayout>
              </c:layout>
              <c:showLegendKey val="0"/>
              <c:showVal val="1"/>
              <c:showCatName val="0"/>
              <c:showSerName val="0"/>
              <c:showPercent val="0"/>
              <c:showBubbleSize val="0"/>
            </c:dLbl>
            <c:spPr>
              <a:solidFill>
                <a:srgbClr val="BC93C5"/>
              </a:solidFill>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numRef>
              <c:f>'Summary table'!$G$33:$G$36</c:f>
              <c:numCache>
                <c:formatCode>[$-409]mmm\-yy;@</c:formatCode>
                <c:ptCount val="4"/>
                <c:pt idx="0">
                  <c:v>42339</c:v>
                </c:pt>
                <c:pt idx="1">
                  <c:v>42430</c:v>
                </c:pt>
                <c:pt idx="2">
                  <c:v>42522</c:v>
                </c:pt>
                <c:pt idx="3">
                  <c:v>42614</c:v>
                </c:pt>
              </c:numCache>
            </c:numRef>
          </c:cat>
          <c:val>
            <c:numRef>
              <c:f>'Summary table'!$J$33:$J$36</c:f>
              <c:numCache>
                <c:formatCode>0.0%</c:formatCode>
                <c:ptCount val="4"/>
                <c:pt idx="0">
                  <c:v>1.0129999999999999</c:v>
                </c:pt>
                <c:pt idx="1">
                  <c:v>1.002</c:v>
                </c:pt>
                <c:pt idx="2">
                  <c:v>1.002</c:v>
                </c:pt>
                <c:pt idx="3">
                  <c:v>1.002</c:v>
                </c:pt>
              </c:numCache>
            </c:numRef>
          </c:val>
          <c:smooth val="0"/>
        </c:ser>
        <c:dLbls>
          <c:showLegendKey val="0"/>
          <c:showVal val="0"/>
          <c:showCatName val="0"/>
          <c:showSerName val="0"/>
          <c:showPercent val="0"/>
          <c:showBubbleSize val="0"/>
        </c:dLbls>
        <c:marker val="1"/>
        <c:smooth val="0"/>
        <c:axId val="381354752"/>
        <c:axId val="381484032"/>
      </c:lineChart>
      <c:catAx>
        <c:axId val="381463936"/>
        <c:scaling>
          <c:orientation val="minMax"/>
        </c:scaling>
        <c:delete val="0"/>
        <c:axPos val="b"/>
        <c:title>
          <c:tx>
            <c:rich>
              <a:bodyPr/>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Review quarter</a:t>
                </a:r>
              </a:p>
            </c:rich>
          </c:tx>
          <c:layout>
            <c:manualLayout>
              <c:xMode val="edge"/>
              <c:yMode val="edge"/>
              <c:x val="0.39734178643142387"/>
              <c:y val="0.93790712502400619"/>
            </c:manualLayout>
          </c:layout>
          <c:overlay val="0"/>
        </c:title>
        <c:numFmt formatCode="[$-409]mmm\-yy;@" sourceLinked="1"/>
        <c:majorTickMark val="none"/>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81482496"/>
        <c:crosses val="autoZero"/>
        <c:auto val="0"/>
        <c:lblAlgn val="ctr"/>
        <c:lblOffset val="100"/>
        <c:noMultiLvlLbl val="0"/>
      </c:catAx>
      <c:valAx>
        <c:axId val="381482496"/>
        <c:scaling>
          <c:orientation val="minMax"/>
        </c:scaling>
        <c:delete val="0"/>
        <c:axPos val="l"/>
        <c:majorGridlines/>
        <c:numFmt formatCode="General" sourceLinked="1"/>
        <c:majorTickMark val="none"/>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81463936"/>
        <c:crosses val="autoZero"/>
        <c:crossBetween val="between"/>
      </c:valAx>
      <c:valAx>
        <c:axId val="381484032"/>
        <c:scaling>
          <c:orientation val="minMax"/>
          <c:min val="0"/>
        </c:scaling>
        <c:delete val="0"/>
        <c:axPos val="r"/>
        <c:numFmt formatCode="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81354752"/>
        <c:crosses val="max"/>
        <c:crossBetween val="between"/>
      </c:valAx>
      <c:dateAx>
        <c:axId val="381354752"/>
        <c:scaling>
          <c:orientation val="minMax"/>
        </c:scaling>
        <c:delete val="1"/>
        <c:axPos val="b"/>
        <c:numFmt formatCode="[$-409]mmm\-yy;@" sourceLinked="1"/>
        <c:majorTickMark val="out"/>
        <c:minorTickMark val="none"/>
        <c:tickLblPos val="nextTo"/>
        <c:crossAx val="381484032"/>
        <c:crosses val="autoZero"/>
        <c:auto val="1"/>
        <c:lblOffset val="100"/>
        <c:baseTimeUnit val="months"/>
      </c:dateAx>
    </c:plotArea>
    <c:legend>
      <c:legendPos val="r"/>
      <c:layout>
        <c:manualLayout>
          <c:xMode val="edge"/>
          <c:yMode val="edge"/>
          <c:x val="0.87306073552011865"/>
          <c:y val="0.3337438376442674"/>
          <c:w val="0.12026586648015702"/>
          <c:h val="0.34126077404736754"/>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rgbClr val="439539"/>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3018372703412"/>
          <c:y val="5.1400554097404488E-2"/>
          <c:w val="0.27216491688538935"/>
          <c:h val="0.8326195683872849"/>
        </c:manualLayout>
      </c:layout>
      <c:barChart>
        <c:barDir val="col"/>
        <c:grouping val="clustered"/>
        <c:varyColors val="0"/>
        <c:ser>
          <c:idx val="0"/>
          <c:order val="0"/>
          <c:tx>
            <c:strRef>
              <c:f>'Data validation'!$M$11</c:f>
              <c:strCache>
                <c:ptCount val="1"/>
                <c:pt idx="0">
                  <c:v>% of final count</c:v>
                </c:pt>
              </c:strCache>
            </c:strRef>
          </c:tx>
          <c:spPr>
            <a:solidFill>
              <a:schemeClr val="bg1">
                <a:lumMod val="95000"/>
              </a:schemeClr>
            </a:solidFill>
            <a:ln>
              <a:solidFill>
                <a:schemeClr val="tx1"/>
              </a:solidFill>
            </a:ln>
          </c:spPr>
          <c:invertIfNegative val="0"/>
          <c:dLbls>
            <c:showLegendKey val="0"/>
            <c:showVal val="1"/>
            <c:showCatName val="0"/>
            <c:showSerName val="0"/>
            <c:showPercent val="0"/>
            <c:showBubbleSize val="0"/>
            <c:showLeaderLines val="0"/>
          </c:dLbls>
          <c:val>
            <c:numRef>
              <c:f>'Data validation'!$M$12</c:f>
              <c:numCache>
                <c:formatCode>0.0%</c:formatCode>
                <c:ptCount val="1"/>
                <c:pt idx="0">
                  <c:v>1.0129999999999999</c:v>
                </c:pt>
              </c:numCache>
            </c:numRef>
          </c:val>
        </c:ser>
        <c:dLbls>
          <c:showLegendKey val="0"/>
          <c:showVal val="0"/>
          <c:showCatName val="0"/>
          <c:showSerName val="0"/>
          <c:showPercent val="0"/>
          <c:showBubbleSize val="0"/>
        </c:dLbls>
        <c:gapWidth val="150"/>
        <c:axId val="382162432"/>
        <c:axId val="382163968"/>
      </c:barChart>
      <c:barChart>
        <c:barDir val="col"/>
        <c:grouping val="clustered"/>
        <c:varyColors val="0"/>
        <c:ser>
          <c:idx val="1"/>
          <c:order val="1"/>
          <c:tx>
            <c:strRef>
              <c:f>'Data validation'!$N$11</c:f>
              <c:strCache>
                <c:ptCount val="1"/>
                <c:pt idx="0">
                  <c:v>Baseline (100%)</c:v>
                </c:pt>
              </c:strCache>
            </c:strRef>
          </c:tx>
          <c:spPr>
            <a:noFill/>
            <a:ln w="22225">
              <a:solidFill>
                <a:srgbClr val="439539"/>
              </a:solidFill>
            </a:ln>
          </c:spPr>
          <c:invertIfNegative val="0"/>
          <c:val>
            <c:numRef>
              <c:f>'Data validation'!$N$12</c:f>
              <c:numCache>
                <c:formatCode>0%</c:formatCode>
                <c:ptCount val="1"/>
                <c:pt idx="0">
                  <c:v>#N/A</c:v>
                </c:pt>
              </c:numCache>
            </c:numRef>
          </c:val>
        </c:ser>
        <c:dLbls>
          <c:showLegendKey val="0"/>
          <c:showVal val="0"/>
          <c:showCatName val="0"/>
          <c:showSerName val="0"/>
          <c:showPercent val="0"/>
          <c:showBubbleSize val="0"/>
        </c:dLbls>
        <c:gapWidth val="150"/>
        <c:axId val="382171392"/>
        <c:axId val="382169856"/>
      </c:barChart>
      <c:catAx>
        <c:axId val="382162432"/>
        <c:scaling>
          <c:orientation val="minMax"/>
        </c:scaling>
        <c:delete val="1"/>
        <c:axPos val="b"/>
        <c:majorTickMark val="out"/>
        <c:minorTickMark val="none"/>
        <c:tickLblPos val="nextTo"/>
        <c:crossAx val="382163968"/>
        <c:crosses val="autoZero"/>
        <c:auto val="1"/>
        <c:lblAlgn val="ctr"/>
        <c:lblOffset val="100"/>
        <c:noMultiLvlLbl val="0"/>
      </c:catAx>
      <c:valAx>
        <c:axId val="382163968"/>
        <c:scaling>
          <c:orientation val="minMax"/>
          <c:min val="0.8"/>
        </c:scaling>
        <c:delete val="0"/>
        <c:axPos val="l"/>
        <c:majorGridlines>
          <c:spPr>
            <a:ln>
              <a:noFill/>
            </a:ln>
          </c:spPr>
        </c:majorGridlines>
        <c:numFmt formatCode="0.0%" sourceLinked="1"/>
        <c:majorTickMark val="in"/>
        <c:minorTickMark val="none"/>
        <c:tickLblPos val="nextTo"/>
        <c:crossAx val="382162432"/>
        <c:crosses val="autoZero"/>
        <c:crossBetween val="between"/>
      </c:valAx>
      <c:valAx>
        <c:axId val="382169856"/>
        <c:scaling>
          <c:orientation val="minMax"/>
        </c:scaling>
        <c:delete val="1"/>
        <c:axPos val="r"/>
        <c:numFmt formatCode="0%" sourceLinked="1"/>
        <c:majorTickMark val="out"/>
        <c:minorTickMark val="none"/>
        <c:tickLblPos val="nextTo"/>
        <c:crossAx val="382171392"/>
        <c:crosses val="max"/>
        <c:crossBetween val="between"/>
      </c:valAx>
      <c:catAx>
        <c:axId val="382171392"/>
        <c:scaling>
          <c:orientation val="minMax"/>
        </c:scaling>
        <c:delete val="1"/>
        <c:axPos val="b"/>
        <c:majorTickMark val="out"/>
        <c:minorTickMark val="none"/>
        <c:tickLblPos val="nextTo"/>
        <c:crossAx val="382169856"/>
        <c:crosses val="autoZero"/>
        <c:auto val="1"/>
        <c:lblAlgn val="ctr"/>
        <c:lblOffset val="100"/>
        <c:noMultiLvlLbl val="0"/>
      </c:catAx>
    </c:plotArea>
    <c:legend>
      <c:legendPos val="r"/>
      <c:layout>
        <c:manualLayout>
          <c:xMode val="edge"/>
          <c:yMode val="edge"/>
          <c:x val="0.4123592594694232"/>
          <c:y val="0.30717790710943743"/>
          <c:w val="0.22302712160979876"/>
          <c:h val="0.3686282162630799"/>
        </c:manualLayout>
      </c:layout>
      <c:overlay val="0"/>
      <c:spPr>
        <a:solidFill>
          <a:schemeClr val="bg1"/>
        </a:solidFill>
      </c:sp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4.emf"/><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image" Target="../media/image3.png"/><Relationship Id="rId6" Type="http://schemas.openxmlformats.org/officeDocument/2006/relationships/chart" Target="../charts/chart3.xml"/><Relationship Id="rId5" Type="http://schemas.openxmlformats.org/officeDocument/2006/relationships/image" Target="../media/image6.emf"/><Relationship Id="rId4" Type="http://schemas.openxmlformats.org/officeDocument/2006/relationships/image" Target="../media/image5.emf"/></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114300</xdr:rowOff>
    </xdr:from>
    <xdr:to>
      <xdr:col>5</xdr:col>
      <xdr:colOff>19050</xdr:colOff>
      <xdr:row>37</xdr:row>
      <xdr:rowOff>19050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7</xdr:row>
      <xdr:rowOff>76200</xdr:rowOff>
    </xdr:from>
    <xdr:to>
      <xdr:col>23</xdr:col>
      <xdr:colOff>0</xdr:colOff>
      <xdr:row>7</xdr:row>
      <xdr:rowOff>126196</xdr:rowOff>
    </xdr:to>
    <xdr:pic>
      <xdr:nvPicPr>
        <xdr:cNvPr id="5" name="Picture 8" descr="Description: Description: Description: NCVER_CMYK_bar_low_re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2192000" y="1790700"/>
          <a:ext cx="2614082" cy="49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19</xdr:col>
          <xdr:colOff>0</xdr:colOff>
          <xdr:row>5</xdr:row>
          <xdr:rowOff>0</xdr:rowOff>
        </xdr:from>
        <xdr:to>
          <xdr:col>23</xdr:col>
          <xdr:colOff>19050</xdr:colOff>
          <xdr:row>7</xdr:row>
          <xdr:rowOff>0</xdr:rowOff>
        </xdr:to>
        <xdr:sp macro="" textlink="">
          <xdr:nvSpPr>
            <xdr:cNvPr id="3203" name="CommandButton1" hidden="1">
              <a:extLst>
                <a:ext uri="{63B3BB69-23CF-44E3-9099-C40C66FF867C}">
                  <a14:compatExt spid="_x0000_s3203"/>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5291</xdr:colOff>
      <xdr:row>1</xdr:row>
      <xdr:rowOff>234345</xdr:rowOff>
    </xdr:from>
    <xdr:to>
      <xdr:col>3</xdr:col>
      <xdr:colOff>130968</xdr:colOff>
      <xdr:row>5</xdr:row>
      <xdr:rowOff>33262</xdr:rowOff>
    </xdr:to>
    <xdr:pic>
      <xdr:nvPicPr>
        <xdr:cNvPr id="2" name="Picture 1" descr="SuperWEB2"/>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 y="329595"/>
          <a:ext cx="2006865" cy="644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10585</xdr:rowOff>
    </xdr:from>
    <xdr:to>
      <xdr:col>3</xdr:col>
      <xdr:colOff>11906</xdr:colOff>
      <xdr:row>12</xdr:row>
      <xdr:rowOff>35720</xdr:rowOff>
    </xdr:to>
    <mc:AlternateContent xmlns:mc="http://schemas.openxmlformats.org/markup-compatibility/2006" xmlns:a14="http://schemas.microsoft.com/office/drawing/2010/main">
      <mc:Choice Requires="a14">
        <xdr:graphicFrame macro="">
          <xdr:nvGraphicFramePr>
            <xdr:cNvPr id="8" name="Estimate type 1"/>
            <xdr:cNvGraphicFramePr/>
          </xdr:nvGraphicFramePr>
          <xdr:xfrm>
            <a:off x="0" y="0"/>
            <a:ext cx="0" cy="0"/>
          </xdr:xfrm>
          <a:graphic>
            <a:graphicData uri="http://schemas.microsoft.com/office/drawing/2010/slicer">
              <sle:slicer xmlns:sle="http://schemas.microsoft.com/office/drawing/2010/slicer" name="Estimate type 1"/>
            </a:graphicData>
          </a:graphic>
        </xdr:graphicFrame>
      </mc:Choice>
      <mc:Fallback xmlns="">
        <xdr:sp macro="" textlink="">
          <xdr:nvSpPr>
            <xdr:cNvPr id="0" name=""/>
            <xdr:cNvSpPr>
              <a:spLocks noTextEdit="1"/>
            </xdr:cNvSpPr>
          </xdr:nvSpPr>
          <xdr:spPr>
            <a:xfrm>
              <a:off x="0" y="814917"/>
              <a:ext cx="2159000" cy="941919"/>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19</xdr:row>
      <xdr:rowOff>105455</xdr:rowOff>
    </xdr:from>
    <xdr:to>
      <xdr:col>3</xdr:col>
      <xdr:colOff>13606</xdr:colOff>
      <xdr:row>34</xdr:row>
      <xdr:rowOff>122464</xdr:rowOff>
    </xdr:to>
    <mc:AlternateContent xmlns:mc="http://schemas.openxmlformats.org/markup-compatibility/2006" xmlns:a14="http://schemas.microsoft.com/office/drawing/2010/main">
      <mc:Choice Requires="a14">
        <xdr:graphicFrame macro="">
          <xdr:nvGraphicFramePr>
            <xdr:cNvPr id="5" name="State 1"/>
            <xdr:cNvGraphicFramePr/>
          </xdr:nvGraphicFramePr>
          <xdr:xfrm>
            <a:off x="0" y="0"/>
            <a:ext cx="0" cy="0"/>
          </xdr:xfrm>
          <a:graphic>
            <a:graphicData uri="http://schemas.microsoft.com/office/drawing/2010/slicer">
              <sle:slicer xmlns:sle="http://schemas.microsoft.com/office/drawing/2010/slicer" name="State 1"/>
            </a:graphicData>
          </a:graphic>
        </xdr:graphicFrame>
      </mc:Choice>
      <mc:Fallback xmlns="">
        <xdr:sp macro="" textlink="">
          <xdr:nvSpPr>
            <xdr:cNvPr id="0" name=""/>
            <xdr:cNvSpPr>
              <a:spLocks noTextEdit="1"/>
            </xdr:cNvSpPr>
          </xdr:nvSpPr>
          <xdr:spPr>
            <a:xfrm>
              <a:off x="0" y="3664101"/>
              <a:ext cx="1905377" cy="29009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10582</xdr:colOff>
      <xdr:row>28</xdr:row>
      <xdr:rowOff>10583</xdr:rowOff>
    </xdr:from>
    <xdr:to>
      <xdr:col>24</xdr:col>
      <xdr:colOff>0</xdr:colOff>
      <xdr:row>47</xdr:row>
      <xdr:rowOff>179918</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12</xdr:row>
      <xdr:rowOff>21166</xdr:rowOff>
    </xdr:from>
    <xdr:to>
      <xdr:col>3</xdr:col>
      <xdr:colOff>10582</xdr:colOff>
      <xdr:row>19</xdr:row>
      <xdr:rowOff>127000</xdr:rowOff>
    </xdr:to>
    <mc:AlternateContent xmlns:mc="http://schemas.openxmlformats.org/markup-compatibility/2006" xmlns:a14="http://schemas.microsoft.com/office/drawing/2010/main">
      <mc:Choice Requires="a14">
        <xdr:graphicFrame macro="">
          <xdr:nvGraphicFramePr>
            <xdr:cNvPr id="25" name="Contract status"/>
            <xdr:cNvGraphicFramePr/>
          </xdr:nvGraphicFramePr>
          <xdr:xfrm>
            <a:off x="0" y="0"/>
            <a:ext cx="0" cy="0"/>
          </xdr:xfrm>
          <a:graphic>
            <a:graphicData uri="http://schemas.microsoft.com/office/drawing/2010/slicer">
              <sle:slicer xmlns:sle="http://schemas.microsoft.com/office/drawing/2010/slicer" name="Contract status"/>
            </a:graphicData>
          </a:graphic>
        </xdr:graphicFrame>
      </mc:Choice>
      <mc:Fallback xmlns="">
        <xdr:sp macro="" textlink="">
          <xdr:nvSpPr>
            <xdr:cNvPr id="0" name=""/>
            <xdr:cNvSpPr>
              <a:spLocks noTextEdit="1"/>
            </xdr:cNvSpPr>
          </xdr:nvSpPr>
          <xdr:spPr>
            <a:xfrm>
              <a:off x="0" y="2203979"/>
              <a:ext cx="1902353" cy="14816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34</xdr:row>
      <xdr:rowOff>95250</xdr:rowOff>
    </xdr:from>
    <xdr:to>
      <xdr:col>3</xdr:col>
      <xdr:colOff>13606</xdr:colOff>
      <xdr:row>47</xdr:row>
      <xdr:rowOff>185207</xdr:rowOff>
    </xdr:to>
    <mc:AlternateContent xmlns:mc="http://schemas.openxmlformats.org/markup-compatibility/2006" xmlns:a14="http://schemas.microsoft.com/office/drawing/2010/main">
      <mc:Choice Requires="a14">
        <xdr:graphicFrame macro="">
          <xdr:nvGraphicFramePr>
            <xdr:cNvPr id="27" name="review_quarter"/>
            <xdr:cNvGraphicFramePr/>
          </xdr:nvGraphicFramePr>
          <xdr:xfrm>
            <a:off x="0" y="0"/>
            <a:ext cx="0" cy="0"/>
          </xdr:xfrm>
          <a:graphic>
            <a:graphicData uri="http://schemas.microsoft.com/office/drawing/2010/slicer">
              <sle:slicer xmlns:sle="http://schemas.microsoft.com/office/drawing/2010/slicer" name="review_quarter"/>
            </a:graphicData>
          </a:graphic>
        </xdr:graphicFrame>
      </mc:Choice>
      <mc:Fallback xmlns="">
        <xdr:sp macro="" textlink="">
          <xdr:nvSpPr>
            <xdr:cNvPr id="0" name=""/>
            <xdr:cNvSpPr>
              <a:spLocks noTextEdit="1"/>
            </xdr:cNvSpPr>
          </xdr:nvSpPr>
          <xdr:spPr>
            <a:xfrm>
              <a:off x="0" y="6537854"/>
              <a:ext cx="1905377" cy="2577041"/>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mc:AlternateContent xmlns:mc="http://schemas.openxmlformats.org/markup-compatibility/2006">
    <mc:Choice xmlns:a14="http://schemas.microsoft.com/office/drawing/2010/main" Requires="a14">
      <xdr:twoCellAnchor editAs="oneCell">
        <xdr:from>
          <xdr:col>32</xdr:col>
          <xdr:colOff>1</xdr:colOff>
          <xdr:row>16</xdr:row>
          <xdr:rowOff>0</xdr:rowOff>
        </xdr:from>
        <xdr:to>
          <xdr:col>33</xdr:col>
          <xdr:colOff>21169</xdr:colOff>
          <xdr:row>18</xdr:row>
          <xdr:rowOff>19047</xdr:rowOff>
        </xdr:to>
        <xdr:pic>
          <xdr:nvPicPr>
            <xdr:cNvPr id="28" name="Picture 27" descr="C:\Users\nadineschuil\AppData\Local\Microsoft\Windows\Temporary Internet Files\Content.IE5\RIVNEN3Y\1196px-Not_facebook_not_like_thumbs_down[1].png"/>
            <xdr:cNvPicPr>
              <a:picLocks noChangeAspect="1" noChangeArrowheads="1"/>
              <a:extLst>
                <a:ext uri="{84589F7E-364E-4C9E-8A38-B11213B215E9}">
                  <a14:cameraTool cellRange="Arrow1" spid="_x0000_s45134"/>
                </a:ext>
              </a:extLst>
            </xdr:cNvPicPr>
          </xdr:nvPicPr>
          <xdr:blipFill>
            <a:blip xmlns:r="http://schemas.openxmlformats.org/officeDocument/2006/relationships" r:embed="rId3"/>
            <a:srcRect/>
            <a:stretch>
              <a:fillRect/>
            </a:stretch>
          </xdr:blipFill>
          <xdr:spPr bwMode="auto">
            <a:xfrm>
              <a:off x="18362084" y="2296583"/>
              <a:ext cx="423334" cy="4423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2811</xdr:rowOff>
        </xdr:from>
        <xdr:to>
          <xdr:col>33</xdr:col>
          <xdr:colOff>21168</xdr:colOff>
          <xdr:row>20</xdr:row>
          <xdr:rowOff>34907</xdr:rowOff>
        </xdr:to>
        <xdr:pic>
          <xdr:nvPicPr>
            <xdr:cNvPr id="30" name="Picture 29" descr="C:\Users\nadineschuil\AppData\Local\Microsoft\Windows\Temporary Internet Files\Content.IE5\RIVNEN3Y\1196px-Not_facebook_not_like_thumbs_down[1].png"/>
            <xdr:cNvPicPr>
              <a:picLocks noChangeAspect="1" noChangeArrowheads="1"/>
              <a:extLst>
                <a:ext uri="{84589F7E-364E-4C9E-8A38-B11213B215E9}">
                  <a14:cameraTool cellRange="Arrow2" spid="_x0000_s45135"/>
                </a:ext>
              </a:extLst>
            </xdr:cNvPicPr>
          </xdr:nvPicPr>
          <xdr:blipFill>
            <a:blip xmlns:r="http://schemas.openxmlformats.org/officeDocument/2006/relationships" r:embed="rId3"/>
            <a:srcRect/>
            <a:stretch>
              <a:fillRect/>
            </a:stretch>
          </xdr:blipFill>
          <xdr:spPr bwMode="auto">
            <a:xfrm>
              <a:off x="18393833" y="2680394"/>
              <a:ext cx="423334" cy="4554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0</xdr:rowOff>
        </xdr:from>
        <xdr:to>
          <xdr:col>33</xdr:col>
          <xdr:colOff>21168</xdr:colOff>
          <xdr:row>22</xdr:row>
          <xdr:rowOff>21165</xdr:rowOff>
        </xdr:to>
        <xdr:pic>
          <xdr:nvPicPr>
            <xdr:cNvPr id="31" name="Picture 30" descr="C:\Users\nadineschuil\AppData\Local\Microsoft\Windows\Temporary Internet Files\Content.IE5\RIVNEN3Y\1196px-Not_facebook_not_like_thumbs_down[1].png"/>
            <xdr:cNvPicPr>
              <a:picLocks noChangeAspect="1" noChangeArrowheads="1"/>
              <a:extLst>
                <a:ext uri="{84589F7E-364E-4C9E-8A38-B11213B215E9}">
                  <a14:cameraTool cellRange="Arrow3" spid="_x0000_s45136"/>
                </a:ext>
              </a:extLst>
            </xdr:cNvPicPr>
          </xdr:nvPicPr>
          <xdr:blipFill>
            <a:blip xmlns:r="http://schemas.openxmlformats.org/officeDocument/2006/relationships" r:embed="rId3"/>
            <a:srcRect/>
            <a:stretch>
              <a:fillRect/>
            </a:stretch>
          </xdr:blipFill>
          <xdr:spPr bwMode="auto">
            <a:xfrm>
              <a:off x="18362083" y="3143250"/>
              <a:ext cx="423334" cy="4444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xdr:row>
          <xdr:rowOff>211665</xdr:rowOff>
        </xdr:from>
        <xdr:to>
          <xdr:col>33</xdr:col>
          <xdr:colOff>21167</xdr:colOff>
          <xdr:row>24</xdr:row>
          <xdr:rowOff>5969</xdr:rowOff>
        </xdr:to>
        <xdr:pic>
          <xdr:nvPicPr>
            <xdr:cNvPr id="32" name="Picture 31" descr="C:\Users\nadineschuil\AppData\Local\Microsoft\Windows\Temporary Internet Files\Content.IE5\RIVNEN3Y\1196px-Not_facebook_not_like_thumbs_down[1].png"/>
            <xdr:cNvPicPr>
              <a:picLocks noChangeAspect="1" noChangeArrowheads="1"/>
              <a:extLst>
                <a:ext uri="{84589F7E-364E-4C9E-8A38-B11213B215E9}">
                  <a14:cameraTool cellRange="Arrow4" spid="_x0000_s45137"/>
                </a:ext>
              </a:extLst>
            </xdr:cNvPicPr>
          </xdr:nvPicPr>
          <xdr:blipFill>
            <a:blip xmlns:r="http://schemas.openxmlformats.org/officeDocument/2006/relationships" r:embed="rId3"/>
            <a:srcRect/>
            <a:stretch>
              <a:fillRect/>
            </a:stretch>
          </xdr:blipFill>
          <xdr:spPr bwMode="auto">
            <a:xfrm>
              <a:off x="18362083" y="3566582"/>
              <a:ext cx="423333" cy="4293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17</xdr:row>
          <xdr:rowOff>0</xdr:rowOff>
        </xdr:from>
        <xdr:to>
          <xdr:col>10</xdr:col>
          <xdr:colOff>230591</xdr:colOff>
          <xdr:row>20</xdr:row>
          <xdr:rowOff>21166</xdr:rowOff>
        </xdr:to>
        <xdr:pic>
          <xdr:nvPicPr>
            <xdr:cNvPr id="40" name="Picture 39" descr="C:\Users\nadineschuil\AppData\Local\Microsoft\Windows\Temporary Internet Files\Content.IE5\RIVNEN3Y\1196px-Not_facebook_not_like_thumbs_down[1].png"/>
            <xdr:cNvPicPr>
              <a:picLocks noChangeAspect="1" noChangeArrowheads="1"/>
              <a:extLst>
                <a:ext uri="{84589F7E-364E-4C9E-8A38-B11213B215E9}">
                  <a14:cameraTool cellRange="Picture2" spid="_x0000_s45138"/>
                </a:ext>
              </a:extLst>
            </xdr:cNvPicPr>
          </xdr:nvPicPr>
          <xdr:blipFill>
            <a:blip xmlns:r="http://schemas.openxmlformats.org/officeDocument/2006/relationships" r:embed="rId4"/>
            <a:srcRect/>
            <a:stretch>
              <a:fillRect/>
            </a:stretch>
          </xdr:blipFill>
          <xdr:spPr bwMode="auto">
            <a:xfrm>
              <a:off x="4095739" y="250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20</xdr:row>
          <xdr:rowOff>0</xdr:rowOff>
        </xdr:from>
        <xdr:to>
          <xdr:col>10</xdr:col>
          <xdr:colOff>230591</xdr:colOff>
          <xdr:row>23</xdr:row>
          <xdr:rowOff>21168</xdr:rowOff>
        </xdr:to>
        <xdr:pic>
          <xdr:nvPicPr>
            <xdr:cNvPr id="41" name="Picture 40" descr="C:\Users\nadineschuil\AppData\Local\Microsoft\Windows\Temporary Internet Files\Content.IE5\RIVNEN3Y\1196px-Not_facebook_not_like_thumbs_down[1].png"/>
            <xdr:cNvPicPr>
              <a:picLocks noChangeAspect="1" noChangeArrowheads="1"/>
              <a:extLst>
                <a:ext uri="{84589F7E-364E-4C9E-8A38-B11213B215E9}">
                  <a14:cameraTool cellRange="Picture3" spid="_x0000_s45139"/>
                </a:ext>
              </a:extLst>
            </xdr:cNvPicPr>
          </xdr:nvPicPr>
          <xdr:blipFill>
            <a:blip xmlns:r="http://schemas.openxmlformats.org/officeDocument/2006/relationships" r:embed="rId4"/>
            <a:srcRect/>
            <a:stretch>
              <a:fillRect/>
            </a:stretch>
          </xdr:blipFill>
          <xdr:spPr bwMode="auto">
            <a:xfrm>
              <a:off x="4095739" y="3143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23</xdr:row>
          <xdr:rowOff>0</xdr:rowOff>
        </xdr:from>
        <xdr:to>
          <xdr:col>10</xdr:col>
          <xdr:colOff>230591</xdr:colOff>
          <xdr:row>26</xdr:row>
          <xdr:rowOff>21166</xdr:rowOff>
        </xdr:to>
        <xdr:pic>
          <xdr:nvPicPr>
            <xdr:cNvPr id="42" name="Picture 41" descr="C:\Users\nadineschuil\AppData\Local\Microsoft\Windows\Temporary Internet Files\Content.IE5\RIVNEN3Y\1196px-Not_facebook_not_like_thumbs_down[1].png"/>
            <xdr:cNvPicPr>
              <a:picLocks noChangeAspect="1" noChangeArrowheads="1"/>
              <a:extLst>
                <a:ext uri="{84589F7E-364E-4C9E-8A38-B11213B215E9}">
                  <a14:cameraTool cellRange="Picture4" spid="_x0000_s45140"/>
                </a:ext>
              </a:extLst>
            </xdr:cNvPicPr>
          </xdr:nvPicPr>
          <xdr:blipFill>
            <a:blip xmlns:r="http://schemas.openxmlformats.org/officeDocument/2006/relationships" r:embed="rId4"/>
            <a:srcRect/>
            <a:stretch>
              <a:fillRect/>
            </a:stretch>
          </xdr:blipFill>
          <xdr:spPr bwMode="auto">
            <a:xfrm>
              <a:off x="4095739" y="377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356742</xdr:colOff>
          <xdr:row>14</xdr:row>
          <xdr:rowOff>5999</xdr:rowOff>
        </xdr:from>
        <xdr:to>
          <xdr:col>10</xdr:col>
          <xdr:colOff>228865</xdr:colOff>
          <xdr:row>17</xdr:row>
          <xdr:rowOff>11715</xdr:rowOff>
        </xdr:to>
        <xdr:pic>
          <xdr:nvPicPr>
            <xdr:cNvPr id="33" name="Picture 32" descr="C:\Users\nadineschuil\AppData\Local\Microsoft\Windows\Temporary Internet Files\Content.IE5\RIVNEN3Y\1196px-Not_facebook_not_like_thumbs_down[1].png"/>
            <xdr:cNvPicPr>
              <a:picLocks noChangeAspect="1" noChangeArrowheads="1"/>
              <a:extLst>
                <a:ext uri="{84589F7E-364E-4C9E-8A38-B11213B215E9}">
                  <a14:cameraTool cellRange="Picture1" spid="_x0000_s45141"/>
                </a:ext>
              </a:extLst>
            </xdr:cNvPicPr>
          </xdr:nvPicPr>
          <xdr:blipFill>
            <a:blip xmlns:r="http://schemas.openxmlformats.org/officeDocument/2006/relationships" r:embed="rId5"/>
            <a:srcRect/>
            <a:stretch>
              <a:fillRect/>
            </a:stretch>
          </xdr:blipFill>
          <xdr:spPr bwMode="auto">
            <a:xfrm>
              <a:off x="5426159" y="2048582"/>
              <a:ext cx="616924" cy="661881"/>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xdr:twoCellAnchor>
    <xdr:from>
      <xdr:col>4</xdr:col>
      <xdr:colOff>0</xdr:colOff>
      <xdr:row>28</xdr:row>
      <xdr:rowOff>0</xdr:rowOff>
    </xdr:from>
    <xdr:to>
      <xdr:col>14</xdr:col>
      <xdr:colOff>0</xdr:colOff>
      <xdr:row>47</xdr:row>
      <xdr:rowOff>174401</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0</xdr:colOff>
      <xdr:row>6</xdr:row>
      <xdr:rowOff>95249</xdr:rowOff>
    </xdr:from>
    <xdr:to>
      <xdr:col>23</xdr:col>
      <xdr:colOff>619124</xdr:colOff>
      <xdr:row>27</xdr:row>
      <xdr:rowOff>11906</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11906</xdr:colOff>
      <xdr:row>28</xdr:row>
      <xdr:rowOff>11906</xdr:rowOff>
    </xdr:from>
    <xdr:to>
      <xdr:col>34</xdr:col>
      <xdr:colOff>130968</xdr:colOff>
      <xdr:row>48</xdr:row>
      <xdr:rowOff>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126995</xdr:colOff>
      <xdr:row>0</xdr:row>
      <xdr:rowOff>26459</xdr:rowOff>
    </xdr:from>
    <xdr:to>
      <xdr:col>2</xdr:col>
      <xdr:colOff>31751</xdr:colOff>
      <xdr:row>4</xdr:row>
      <xdr:rowOff>44865</xdr:rowOff>
    </xdr:to>
    <xdr:pic>
      <xdr:nvPicPr>
        <xdr:cNvPr id="4" name="Picture 3" descr="SuperWEB2"/>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95" y="26459"/>
          <a:ext cx="1820339" cy="576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2644</xdr:rowOff>
    </xdr:from>
    <xdr:to>
      <xdr:col>3</xdr:col>
      <xdr:colOff>10583</xdr:colOff>
      <xdr:row>7</xdr:row>
      <xdr:rowOff>120382</xdr:rowOff>
    </xdr:to>
    <mc:AlternateContent xmlns:mc="http://schemas.openxmlformats.org/markup-compatibility/2006" xmlns:a14="http://schemas.microsoft.com/office/drawing/2010/main">
      <mc:Choice Requires="a14">
        <xdr:graphicFrame macro="">
          <xdr:nvGraphicFramePr>
            <xdr:cNvPr id="14" name="Estimate type 2"/>
            <xdr:cNvGraphicFramePr/>
          </xdr:nvGraphicFramePr>
          <xdr:xfrm>
            <a:off x="0" y="0"/>
            <a:ext cx="0" cy="0"/>
          </xdr:xfrm>
          <a:graphic>
            <a:graphicData uri="http://schemas.microsoft.com/office/drawing/2010/slicer">
              <sle:slicer xmlns:sle="http://schemas.microsoft.com/office/drawing/2010/slicer" name="Estimate type 2"/>
            </a:graphicData>
          </a:graphic>
        </xdr:graphicFrame>
      </mc:Choice>
      <mc:Fallback xmlns="">
        <xdr:sp macro="" textlink="">
          <xdr:nvSpPr>
            <xdr:cNvPr id="0" name=""/>
            <xdr:cNvSpPr>
              <a:spLocks noTextEdit="1"/>
            </xdr:cNvSpPr>
          </xdr:nvSpPr>
          <xdr:spPr>
            <a:xfrm>
              <a:off x="0" y="669394"/>
              <a:ext cx="2141802" cy="951176"/>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15</xdr:row>
      <xdr:rowOff>33067</xdr:rowOff>
    </xdr:from>
    <xdr:to>
      <xdr:col>3</xdr:col>
      <xdr:colOff>10586</xdr:colOff>
      <xdr:row>30</xdr:row>
      <xdr:rowOff>43650</xdr:rowOff>
    </xdr:to>
    <mc:AlternateContent xmlns:mc="http://schemas.openxmlformats.org/markup-compatibility/2006" xmlns:a14="http://schemas.microsoft.com/office/drawing/2010/main">
      <mc:Choice Requires="a14">
        <xdr:graphicFrame macro="">
          <xdr:nvGraphicFramePr>
            <xdr:cNvPr id="18" name="State 2"/>
            <xdr:cNvGraphicFramePr/>
          </xdr:nvGraphicFramePr>
          <xdr:xfrm>
            <a:off x="0" y="0"/>
            <a:ext cx="0" cy="0"/>
          </xdr:xfrm>
          <a:graphic>
            <a:graphicData uri="http://schemas.microsoft.com/office/drawing/2010/slicer">
              <sle:slicer xmlns:sle="http://schemas.microsoft.com/office/drawing/2010/slicer" name="State 2"/>
            </a:graphicData>
          </a:graphic>
        </xdr:graphicFrame>
      </mc:Choice>
      <mc:Fallback xmlns="">
        <xdr:sp macro="" textlink="">
          <xdr:nvSpPr>
            <xdr:cNvPr id="0" name=""/>
            <xdr:cNvSpPr>
              <a:spLocks noTextEdit="1"/>
            </xdr:cNvSpPr>
          </xdr:nvSpPr>
          <xdr:spPr>
            <a:xfrm>
              <a:off x="0" y="3057255"/>
              <a:ext cx="2141805" cy="2868083"/>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7</xdr:row>
      <xdr:rowOff>92603</xdr:rowOff>
    </xdr:from>
    <xdr:to>
      <xdr:col>3</xdr:col>
      <xdr:colOff>10583</xdr:colOff>
      <xdr:row>15</xdr:row>
      <xdr:rowOff>42332</xdr:rowOff>
    </xdr:to>
    <mc:AlternateContent xmlns:mc="http://schemas.openxmlformats.org/markup-compatibility/2006" xmlns:a14="http://schemas.microsoft.com/office/drawing/2010/main">
      <mc:Choice Requires="a14">
        <xdr:graphicFrame macro="">
          <xdr:nvGraphicFramePr>
            <xdr:cNvPr id="19" name="Contract status 1"/>
            <xdr:cNvGraphicFramePr/>
          </xdr:nvGraphicFramePr>
          <xdr:xfrm>
            <a:off x="0" y="0"/>
            <a:ext cx="0" cy="0"/>
          </xdr:xfrm>
          <a:graphic>
            <a:graphicData uri="http://schemas.microsoft.com/office/drawing/2010/slicer">
              <sle:slicer xmlns:sle="http://schemas.microsoft.com/office/drawing/2010/slicer" name="Contract status 1"/>
            </a:graphicData>
          </a:graphic>
        </xdr:graphicFrame>
      </mc:Choice>
      <mc:Fallback xmlns="">
        <xdr:sp macro="" textlink="">
          <xdr:nvSpPr>
            <xdr:cNvPr id="0" name=""/>
            <xdr:cNvSpPr>
              <a:spLocks noTextEdit="1"/>
            </xdr:cNvSpPr>
          </xdr:nvSpPr>
          <xdr:spPr>
            <a:xfrm>
              <a:off x="0" y="1592791"/>
              <a:ext cx="2141802" cy="1473729"/>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30</xdr:row>
      <xdr:rowOff>21163</xdr:rowOff>
    </xdr:from>
    <xdr:to>
      <xdr:col>3</xdr:col>
      <xdr:colOff>10583</xdr:colOff>
      <xdr:row>44</xdr:row>
      <xdr:rowOff>74083</xdr:rowOff>
    </xdr:to>
    <mc:AlternateContent xmlns:mc="http://schemas.openxmlformats.org/markup-compatibility/2006" xmlns:a14="http://schemas.microsoft.com/office/drawing/2010/main">
      <mc:Choice Requires="a14">
        <xdr:graphicFrame macro="">
          <xdr:nvGraphicFramePr>
            <xdr:cNvPr id="20" name="review_quarter 1"/>
            <xdr:cNvGraphicFramePr/>
          </xdr:nvGraphicFramePr>
          <xdr:xfrm>
            <a:off x="0" y="0"/>
            <a:ext cx="0" cy="0"/>
          </xdr:xfrm>
          <a:graphic>
            <a:graphicData uri="http://schemas.microsoft.com/office/drawing/2010/slicer">
              <sle:slicer xmlns:sle="http://schemas.microsoft.com/office/drawing/2010/slicer" name="review_quarter 1"/>
            </a:graphicData>
          </a:graphic>
        </xdr:graphicFrame>
      </mc:Choice>
      <mc:Fallback xmlns="">
        <xdr:sp macro="" textlink="">
          <xdr:nvSpPr>
            <xdr:cNvPr id="0" name=""/>
            <xdr:cNvSpPr>
              <a:spLocks noTextEdit="1"/>
            </xdr:cNvSpPr>
          </xdr:nvSpPr>
          <xdr:spPr>
            <a:xfrm>
              <a:off x="0" y="5902851"/>
              <a:ext cx="2141802" cy="2577045"/>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xdr:from>
      <xdr:col>4</xdr:col>
      <xdr:colOff>0</xdr:colOff>
      <xdr:row>12</xdr:row>
      <xdr:rowOff>0</xdr:rowOff>
    </xdr:from>
    <xdr:to>
      <xdr:col>13</xdr:col>
      <xdr:colOff>1893094</xdr:colOff>
      <xdr:row>44</xdr:row>
      <xdr:rowOff>47624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66675</xdr:rowOff>
    </xdr:from>
    <xdr:to>
      <xdr:col>8</xdr:col>
      <xdr:colOff>10583</xdr:colOff>
      <xdr:row>11</xdr:row>
      <xdr:rowOff>129170</xdr:rowOff>
    </xdr:to>
    <xdr:pic>
      <xdr:nvPicPr>
        <xdr:cNvPr id="8" name="Picture 7" descr="Description: Description: Description: NCVER_CMYK_bar_low_re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19350"/>
          <a:ext cx="3382433" cy="62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166688</xdr:colOff>
      <xdr:row>0</xdr:row>
      <xdr:rowOff>214313</xdr:rowOff>
    </xdr:from>
    <xdr:to>
      <xdr:col>17</xdr:col>
      <xdr:colOff>476250</xdr:colOff>
      <xdr:row>0</xdr:row>
      <xdr:rowOff>892969</xdr:rowOff>
    </xdr:to>
    <xdr:sp macro="" textlink="">
      <xdr:nvSpPr>
        <xdr:cNvPr id="2" name="Up Arrow 1"/>
        <xdr:cNvSpPr/>
      </xdr:nvSpPr>
      <xdr:spPr>
        <a:xfrm>
          <a:off x="9739313" y="214313"/>
          <a:ext cx="309562" cy="678656"/>
        </a:xfrm>
        <a:prstGeom prst="up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18</xdr:col>
      <xdr:colOff>154781</xdr:colOff>
      <xdr:row>0</xdr:row>
      <xdr:rowOff>238125</xdr:rowOff>
    </xdr:from>
    <xdr:to>
      <xdr:col>18</xdr:col>
      <xdr:colOff>488156</xdr:colOff>
      <xdr:row>0</xdr:row>
      <xdr:rowOff>928688</xdr:rowOff>
    </xdr:to>
    <xdr:sp macro="" textlink="">
      <xdr:nvSpPr>
        <xdr:cNvPr id="3" name="Down Arrow 2"/>
        <xdr:cNvSpPr/>
      </xdr:nvSpPr>
      <xdr:spPr>
        <a:xfrm>
          <a:off x="10370344" y="238125"/>
          <a:ext cx="333375" cy="690563"/>
        </a:xfrm>
        <a:prstGeom prst="down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0</xdr:colOff>
      <xdr:row>19</xdr:row>
      <xdr:rowOff>0</xdr:rowOff>
    </xdr:from>
    <xdr:to>
      <xdr:col>16</xdr:col>
      <xdr:colOff>137581</xdr:colOff>
      <xdr:row>33</xdr:row>
      <xdr:rowOff>145521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59531</xdr:colOff>
      <xdr:row>31</xdr:row>
      <xdr:rowOff>95250</xdr:rowOff>
    </xdr:from>
    <xdr:to>
      <xdr:col>13</xdr:col>
      <xdr:colOff>768616</xdr:colOff>
      <xdr:row>35</xdr:row>
      <xdr:rowOff>10582</xdr:rowOff>
    </xdr:to>
    <xdr:sp macro="" textlink="">
      <xdr:nvSpPr>
        <xdr:cNvPr id="7" name="Oval 6"/>
        <xdr:cNvSpPr/>
      </xdr:nvSpPr>
      <xdr:spPr>
        <a:xfrm>
          <a:off x="7191375" y="7060406"/>
          <a:ext cx="709085" cy="677332"/>
        </a:xfrm>
        <a:prstGeom prst="ellipse">
          <a:avLst/>
        </a:prstGeom>
        <a:solidFill>
          <a:schemeClr val="bg1">
            <a:lumMod val="95000"/>
          </a:schemeClr>
        </a:solidFill>
        <a:ln>
          <a:solidFill>
            <a:srgbClr val="43953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solidFill>
              <a:schemeClr val="bg1">
                <a:lumMod val="75000"/>
              </a:schemeClr>
            </a:solidFill>
          </a:endParaRPr>
        </a:p>
      </xdr:txBody>
    </xdr:sp>
    <xdr:clientData/>
  </xdr:twoCellAnchor>
  <xdr:twoCellAnchor>
    <xdr:from>
      <xdr:col>13</xdr:col>
      <xdr:colOff>190500</xdr:colOff>
      <xdr:row>30</xdr:row>
      <xdr:rowOff>166687</xdr:rowOff>
    </xdr:from>
    <xdr:to>
      <xdr:col>13</xdr:col>
      <xdr:colOff>603246</xdr:colOff>
      <xdr:row>32</xdr:row>
      <xdr:rowOff>156104</xdr:rowOff>
    </xdr:to>
    <xdr:sp macro="" textlink="">
      <xdr:nvSpPr>
        <xdr:cNvPr id="10" name="Rectangle 9"/>
        <xdr:cNvSpPr/>
      </xdr:nvSpPr>
      <xdr:spPr>
        <a:xfrm>
          <a:off x="7322344" y="6941343"/>
          <a:ext cx="412746" cy="370417"/>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0</xdr:colOff>
      <xdr:row>36</xdr:row>
      <xdr:rowOff>0</xdr:rowOff>
    </xdr:from>
    <xdr:to>
      <xdr:col>14</xdr:col>
      <xdr:colOff>273844</xdr:colOff>
      <xdr:row>39</xdr:row>
      <xdr:rowOff>74084</xdr:rowOff>
    </xdr:to>
    <xdr:sp macro="" textlink="">
      <xdr:nvSpPr>
        <xdr:cNvPr id="11" name="Rounded Rectangle 10"/>
        <xdr:cNvSpPr/>
      </xdr:nvSpPr>
      <xdr:spPr>
        <a:xfrm>
          <a:off x="7131844" y="7917656"/>
          <a:ext cx="1524000" cy="645584"/>
        </a:xfrm>
        <a:prstGeom prst="roundRect">
          <a:avLst/>
        </a:prstGeom>
        <a:solidFill>
          <a:srgbClr val="DDC9E2"/>
        </a:solidFill>
        <a:ln>
          <a:solidFill>
            <a:srgbClr val="7827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0" u="sng">
              <a:solidFill>
                <a:srgbClr val="78278B"/>
              </a:solidFill>
            </a:rPr>
            <a:t>NOTE</a:t>
          </a:r>
          <a:r>
            <a:rPr lang="en-AU" sz="900">
              <a:solidFill>
                <a:srgbClr val="78278B"/>
              </a:solidFill>
            </a:rPr>
            <a:t>: This</a:t>
          </a:r>
          <a:r>
            <a:rPr lang="en-AU" sz="900" baseline="0">
              <a:solidFill>
                <a:srgbClr val="78278B"/>
              </a:solidFill>
            </a:rPr>
            <a:t> metric only applies to the earliest review quarter selected.</a:t>
          </a:r>
        </a:p>
      </xdr:txBody>
    </xdr:sp>
    <xdr:clientData/>
  </xdr:twoCellAnchor>
  <xdr:twoCellAnchor editAs="oneCell">
    <xdr:from>
      <xdr:col>14</xdr:col>
      <xdr:colOff>154782</xdr:colOff>
      <xdr:row>0</xdr:row>
      <xdr:rowOff>35718</xdr:rowOff>
    </xdr:from>
    <xdr:to>
      <xdr:col>14</xdr:col>
      <xdr:colOff>1169396</xdr:colOff>
      <xdr:row>0</xdr:row>
      <xdr:rowOff>1047750</xdr:rowOff>
    </xdr:to>
    <xdr:pic>
      <xdr:nvPicPr>
        <xdr:cNvPr id="10250" name="Picture 10" descr="U:\A&amp;T\Estimates Review\Working docs\ThumbsDown-01 (2).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6782" y="35718"/>
          <a:ext cx="1014614" cy="1012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119062</xdr:colOff>
      <xdr:row>0</xdr:row>
      <xdr:rowOff>0</xdr:rowOff>
    </xdr:from>
    <xdr:to>
      <xdr:col>13</xdr:col>
      <xdr:colOff>1179708</xdr:colOff>
      <xdr:row>0</xdr:row>
      <xdr:rowOff>1021556</xdr:rowOff>
    </xdr:to>
    <xdr:pic>
      <xdr:nvPicPr>
        <xdr:cNvPr id="10251" name="Picture 11" descr="U:\A&amp;T\Estimates Review\Working docs\ThumbsUp-01 (2).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0906" y="0"/>
          <a:ext cx="1060646" cy="102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21168</xdr:colOff>
      <xdr:row>4</xdr:row>
      <xdr:rowOff>74082</xdr:rowOff>
    </xdr:from>
    <xdr:ext cx="6179607" cy="497179"/>
    <xdr:pic>
      <xdr:nvPicPr>
        <xdr:cNvPr id="2" name="Picture 1" descr="U:\A&amp;T\Estimates Review\Working docs\CC-stats-header-2018.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768" y="978957"/>
          <a:ext cx="6179607" cy="4971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dine Schuil" refreshedDate="43081.429040277777" createdVersion="4" refreshedVersion="4" minRefreshableVersion="3" recordCount="288">
  <cacheSource type="worksheet">
    <worksheetSource name="Table1"/>
  </cacheSource>
  <cacheFields count="23">
    <cacheField name=" " numFmtId="3">
      <sharedItems containsSemiMixedTypes="0" containsString="0" containsNumber="1" containsInteger="1" minValue="1" maxValue="288"/>
    </cacheField>
    <cacheField name="State" numFmtId="49">
      <sharedItems count="9">
        <s v="New South Wales"/>
        <s v="Victoria"/>
        <s v="Queensland"/>
        <s v="South Australia"/>
        <s v="Western Australia"/>
        <s v="Tasmania"/>
        <s v="Northern Territory"/>
        <s v="Australian Capital Territory"/>
        <s v="Australia"/>
      </sharedItems>
    </cacheField>
    <cacheField name="contract" numFmtId="49">
      <sharedItems count="8">
        <s v="Commencements"/>
        <s v="Completions"/>
        <s v="In-training"/>
        <s v="Cancellations/withdrawals"/>
        <s v="01" u="1"/>
        <s v="IT" u="1"/>
        <s v="04" u="1"/>
        <s v="CW" u="1"/>
      </sharedItems>
    </cacheField>
    <cacheField name="collection_quarter" numFmtId="0">
      <sharedItems containsSemiMixedTypes="0" containsString="0" containsNumber="1" minValue="2015.2" maxValue="2017.1"/>
    </cacheField>
    <cacheField name="collection_number" numFmtId="0">
      <sharedItems containsSemiMixedTypes="0" containsString="0" containsNumber="1" containsInteger="1" minValue="81" maxValue="91" count="11">
        <n v="87"/>
        <n v="88"/>
        <n v="89"/>
        <n v="90"/>
        <n v="91"/>
        <n v="83"/>
        <n v="84"/>
        <n v="85"/>
        <n v="86"/>
        <n v="82" u="1"/>
        <n v="81" u="1"/>
      </sharedItems>
    </cacheField>
    <cacheField name="review_quarter" numFmtId="167">
      <sharedItems containsSemiMixedTypes="0" containsNonDate="0" containsDate="1" containsString="0" minDate="2014-06-01T00:00:00" maxDate="2016-09-02T00:00:00" count="10">
        <d v="2015-12-01T00:00:00"/>
        <d v="2016-03-01T00:00:00"/>
        <d v="2016-06-01T00:00:00"/>
        <d v="2016-09-01T00:00:00"/>
        <d v="2014-12-01T00:00:00"/>
        <d v="2015-03-01T00:00:00"/>
        <d v="2015-06-01T00:00:00"/>
        <d v="2015-09-01T00:00:00"/>
        <d v="2014-06-01T00:00:00" u="1"/>
        <d v="2014-09-01T00:00:00" u="1"/>
      </sharedItems>
    </cacheField>
    <cacheField name="Estimate" numFmtId="0">
      <sharedItems containsSemiMixedTypes="0" containsString="0" containsNumber="1" containsInteger="1" minValue="212" maxValue="321653"/>
    </cacheField>
    <cacheField name="model" numFmtId="0">
      <sharedItems containsSemiMixedTypes="0" containsString="0" containsNumber="1" containsInteger="1" minValue="0" maxValue="321420"/>
    </cacheField>
    <cacheField name="type" numFmtId="49">
      <sharedItems count="3">
        <s v="Initial"/>
        <s v="First revision"/>
        <s v="1st revision" u="1"/>
      </sharedItems>
    </cacheField>
    <cacheField name="Low95" numFmtId="0">
      <sharedItems containsSemiMixedTypes="0" containsString="0" containsNumber="1" containsInteger="1" minValue="-1337" maxValue="319335"/>
    </cacheField>
    <cacheField name="High95" numFmtId="0">
      <sharedItems containsSemiMixedTypes="0" containsString="0" containsNumber="1" containsInteger="1" minValue="235" maxValue="324025"/>
    </cacheField>
    <cacheField name="final_count" numFmtId="0">
      <sharedItems containsSemiMixedTypes="0" containsString="0" containsNumber="1" containsInteger="1" minValue="206" maxValue="316321"/>
    </cacheField>
    <cacheField name="perc_of_final_count" numFmtId="0">
      <sharedItems containsSemiMixedTypes="0" containsString="0" containsNumber="1" minValue="76.3" maxValue="272.89999999999998"/>
    </cacheField>
    <cacheField name="count_in_PI" numFmtId="49">
      <sharedItems/>
    </cacheField>
    <cacheField name="raw_value" numFmtId="0">
      <sharedItems containsSemiMixedTypes="0" containsString="0" containsNumber="1" containsInteger="1" minValue="197" maxValue="330594"/>
    </cacheField>
    <cacheField name="model_perc_final_count" numFmtId="0">
      <sharedItems containsSemiMixedTypes="0" containsString="0" containsNumber="1" minValue="0" maxValue="159.30000000000001"/>
    </cacheField>
    <cacheField name="Field1" numFmtId="0" formula="perc_of_final_count/100" databaseField="0"/>
    <cacheField name="Baseline" numFmtId="0" formula="perc_of_final_count/perc_of_final_count" databaseField="0"/>
    <cacheField name="Field2" numFmtId="0" formula="perc_of_final_count/100" databaseField="0"/>
    <cacheField name="Model as % of final count" numFmtId="0" formula="model/final_count" databaseField="0"/>
    <cacheField name="Field3" numFmtId="0" formula=" IF(model=0,NA(),model/Estimate)" databaseField="0"/>
    <cacheField name="Model % of final count " numFmtId="0" formula="model_perc_final_count/100" databaseField="0"/>
    <cacheField name="Model as % of final count " numFmtId="0" formula="IF(model_perc_final_count=0,NA(),model_perc_final_count/100)" databaseField="0"/>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288">
  <r>
    <n v="73"/>
    <x v="0"/>
    <x v="0"/>
    <n v="2016.2"/>
    <x v="0"/>
    <x v="0"/>
    <n v="9690"/>
    <n v="0"/>
    <x v="0"/>
    <n v="9099"/>
    <n v="10281"/>
    <n v="10280"/>
    <n v="94.3"/>
    <s v="Y"/>
    <n v="8844"/>
    <n v="0"/>
  </r>
  <r>
    <n v="74"/>
    <x v="0"/>
    <x v="0"/>
    <n v="2016.2"/>
    <x v="1"/>
    <x v="0"/>
    <n v="10174"/>
    <n v="0"/>
    <x v="1"/>
    <n v="10001"/>
    <n v="10347"/>
    <n v="10280"/>
    <n v="99"/>
    <s v="Y"/>
    <n v="10063"/>
    <n v="0"/>
  </r>
  <r>
    <n v="75"/>
    <x v="0"/>
    <x v="0"/>
    <n v="2016.3"/>
    <x v="1"/>
    <x v="1"/>
    <n v="17063"/>
    <n v="0"/>
    <x v="0"/>
    <n v="15886"/>
    <n v="18240"/>
    <n v="16871"/>
    <n v="101.1"/>
    <s v="Y"/>
    <n v="15682"/>
    <n v="0"/>
  </r>
  <r>
    <n v="76"/>
    <x v="0"/>
    <x v="0"/>
    <n v="2016.3"/>
    <x v="2"/>
    <x v="1"/>
    <n v="16924"/>
    <n v="0"/>
    <x v="1"/>
    <n v="16543"/>
    <n v="17305"/>
    <n v="16871"/>
    <n v="100.3"/>
    <s v="Y"/>
    <n v="16711"/>
    <n v="0"/>
  </r>
  <r>
    <n v="77"/>
    <x v="0"/>
    <x v="0"/>
    <n v="2016.4"/>
    <x v="2"/>
    <x v="2"/>
    <n v="10017"/>
    <n v="0"/>
    <x v="0"/>
    <n v="9505"/>
    <n v="10529"/>
    <n v="9722"/>
    <n v="103"/>
    <s v="Y"/>
    <n v="9238"/>
    <n v="0"/>
  </r>
  <r>
    <n v="78"/>
    <x v="0"/>
    <x v="0"/>
    <n v="2016.4"/>
    <x v="3"/>
    <x v="2"/>
    <n v="9741"/>
    <n v="0"/>
    <x v="1"/>
    <n v="9443"/>
    <n v="10039"/>
    <n v="9722"/>
    <n v="100.2"/>
    <s v="Y"/>
    <n v="9595"/>
    <n v="0"/>
  </r>
  <r>
    <n v="79"/>
    <x v="0"/>
    <x v="0"/>
    <n v="2017.1"/>
    <x v="3"/>
    <x v="3"/>
    <n v="10113"/>
    <n v="0"/>
    <x v="0"/>
    <n v="9112"/>
    <n v="11114"/>
    <n v="9940"/>
    <n v="101.7"/>
    <s v="Y"/>
    <n v="9186"/>
    <n v="0"/>
  </r>
  <r>
    <n v="80"/>
    <x v="0"/>
    <x v="0"/>
    <n v="2017.1"/>
    <x v="4"/>
    <x v="3"/>
    <n v="9910"/>
    <n v="0"/>
    <x v="1"/>
    <n v="9603"/>
    <n v="10217"/>
    <n v="9940"/>
    <n v="99.7"/>
    <s v="Y"/>
    <n v="9749"/>
    <n v="0"/>
  </r>
  <r>
    <n v="81"/>
    <x v="0"/>
    <x v="1"/>
    <n v="2016.2"/>
    <x v="0"/>
    <x v="0"/>
    <n v="7972"/>
    <n v="0"/>
    <x v="0"/>
    <n v="7494"/>
    <n v="8450"/>
    <n v="7908"/>
    <n v="100.8"/>
    <s v="Y"/>
    <n v="7029"/>
    <n v="0"/>
  </r>
  <r>
    <n v="82"/>
    <x v="0"/>
    <x v="1"/>
    <n v="2016.2"/>
    <x v="1"/>
    <x v="0"/>
    <n v="8012"/>
    <n v="0"/>
    <x v="1"/>
    <n v="7836"/>
    <n v="8188"/>
    <n v="7908"/>
    <n v="101.3"/>
    <s v="Y"/>
    <n v="7605"/>
    <n v="0"/>
  </r>
  <r>
    <n v="83"/>
    <x v="0"/>
    <x v="1"/>
    <n v="2016.3"/>
    <x v="1"/>
    <x v="1"/>
    <n v="9829"/>
    <n v="0"/>
    <x v="0"/>
    <n v="9234"/>
    <n v="10424"/>
    <n v="9382"/>
    <n v="104.8"/>
    <s v="Y"/>
    <n v="8726"/>
    <n v="0"/>
  </r>
  <r>
    <n v="84"/>
    <x v="0"/>
    <x v="1"/>
    <n v="2016.3"/>
    <x v="2"/>
    <x v="1"/>
    <n v="9608"/>
    <n v="0"/>
    <x v="1"/>
    <n v="9416"/>
    <n v="9800"/>
    <n v="9382"/>
    <n v="102.4"/>
    <s v="Y"/>
    <n v="9139"/>
    <n v="0"/>
  </r>
  <r>
    <n v="85"/>
    <x v="0"/>
    <x v="1"/>
    <n v="2016.4"/>
    <x v="2"/>
    <x v="2"/>
    <n v="6244"/>
    <n v="0"/>
    <x v="0"/>
    <n v="5929"/>
    <n v="6559"/>
    <n v="6047"/>
    <n v="103.3"/>
    <s v="Y"/>
    <n v="5580"/>
    <n v="0"/>
  </r>
  <r>
    <n v="86"/>
    <x v="0"/>
    <x v="1"/>
    <n v="2016.4"/>
    <x v="3"/>
    <x v="2"/>
    <n v="6211"/>
    <n v="0"/>
    <x v="1"/>
    <n v="6112"/>
    <n v="6310"/>
    <n v="6047"/>
    <n v="102.7"/>
    <s v="Y"/>
    <n v="5901"/>
    <n v="0"/>
  </r>
  <r>
    <n v="87"/>
    <x v="0"/>
    <x v="1"/>
    <n v="2017.1"/>
    <x v="3"/>
    <x v="3"/>
    <n v="6188"/>
    <n v="0"/>
    <x v="0"/>
    <n v="5897"/>
    <n v="6479"/>
    <n v="5999"/>
    <n v="103.2"/>
    <s v="Y"/>
    <n v="5534"/>
    <n v="0"/>
  </r>
  <r>
    <n v="88"/>
    <x v="0"/>
    <x v="1"/>
    <n v="2017.1"/>
    <x v="4"/>
    <x v="3"/>
    <n v="6138"/>
    <n v="0"/>
    <x v="1"/>
    <n v="6030"/>
    <n v="6246"/>
    <n v="5999"/>
    <n v="102.3"/>
    <s v="Y"/>
    <n v="5836"/>
    <n v="0"/>
  </r>
  <r>
    <n v="89"/>
    <x v="0"/>
    <x v="2"/>
    <n v="2015.2"/>
    <x v="5"/>
    <x v="4"/>
    <n v="92230"/>
    <n v="0"/>
    <x v="0"/>
    <n v="89926"/>
    <n v="94534"/>
    <n v="91756"/>
    <n v="100.5"/>
    <s v="Y"/>
    <n v="97473"/>
    <n v="0"/>
  </r>
  <r>
    <n v="90"/>
    <x v="0"/>
    <x v="2"/>
    <n v="2015.2"/>
    <x v="6"/>
    <x v="4"/>
    <n v="93237"/>
    <n v="0"/>
    <x v="1"/>
    <n v="91537"/>
    <n v="94937"/>
    <n v="91756"/>
    <n v="101.6"/>
    <s v="Y"/>
    <n v="96036"/>
    <n v="0"/>
  </r>
  <r>
    <n v="91"/>
    <x v="0"/>
    <x v="2"/>
    <n v="2015.3"/>
    <x v="6"/>
    <x v="5"/>
    <n v="91956"/>
    <n v="0"/>
    <x v="0"/>
    <n v="89166"/>
    <n v="94746"/>
    <n v="91440"/>
    <n v="100.6"/>
    <s v="Y"/>
    <n v="96110"/>
    <n v="0"/>
  </r>
  <r>
    <n v="92"/>
    <x v="0"/>
    <x v="2"/>
    <n v="2015.3"/>
    <x v="7"/>
    <x v="5"/>
    <n v="92971"/>
    <n v="0"/>
    <x v="1"/>
    <n v="91741"/>
    <n v="94201"/>
    <n v="91440"/>
    <n v="101.7"/>
    <s v="Y"/>
    <n v="95115"/>
    <n v="0"/>
  </r>
  <r>
    <n v="93"/>
    <x v="0"/>
    <x v="2"/>
    <n v="2015.4"/>
    <x v="6"/>
    <x v="6"/>
    <n v="83989"/>
    <n v="0"/>
    <x v="0"/>
    <n v="75345"/>
    <n v="92633"/>
    <n v="86508"/>
    <n v="97.1"/>
    <s v="Y"/>
    <n v="90215"/>
    <n v="0"/>
  </r>
  <r>
    <n v="94"/>
    <x v="0"/>
    <x v="2"/>
    <n v="2015.4"/>
    <x v="7"/>
    <x v="6"/>
    <n v="86624"/>
    <n v="0"/>
    <x v="1"/>
    <n v="84700"/>
    <n v="88548"/>
    <n v="86508"/>
    <n v="100.1"/>
    <s v="Y"/>
    <n v="90158"/>
    <n v="0"/>
  </r>
  <r>
    <n v="95"/>
    <x v="0"/>
    <x v="2"/>
    <n v="2016.1"/>
    <x v="8"/>
    <x v="7"/>
    <n v="82582"/>
    <n v="0"/>
    <x v="0"/>
    <n v="80761"/>
    <n v="84403"/>
    <n v="83808"/>
    <n v="98.5"/>
    <s v="Y"/>
    <n v="86569"/>
    <n v="0"/>
  </r>
  <r>
    <n v="96"/>
    <x v="0"/>
    <x v="2"/>
    <n v="2016.1"/>
    <x v="0"/>
    <x v="7"/>
    <n v="84134"/>
    <n v="0"/>
    <x v="1"/>
    <n v="83115"/>
    <n v="85153"/>
    <n v="83808"/>
    <n v="100.4"/>
    <s v="Y"/>
    <n v="86558"/>
    <n v="0"/>
  </r>
  <r>
    <n v="65"/>
    <x v="0"/>
    <x v="3"/>
    <n v="2015.2"/>
    <x v="5"/>
    <x v="4"/>
    <n v="8156"/>
    <n v="0"/>
    <x v="0"/>
    <n v="7453"/>
    <n v="8859"/>
    <n v="7596"/>
    <n v="107.4"/>
    <s v="Y"/>
    <n v="5361"/>
    <n v="0"/>
  </r>
  <r>
    <n v="66"/>
    <x v="0"/>
    <x v="3"/>
    <n v="2015.2"/>
    <x v="6"/>
    <x v="4"/>
    <n v="8107"/>
    <n v="0"/>
    <x v="1"/>
    <n v="7410"/>
    <n v="8804"/>
    <n v="7596"/>
    <n v="106.7"/>
    <s v="Y"/>
    <n v="6494"/>
    <n v="0"/>
  </r>
  <r>
    <n v="67"/>
    <x v="0"/>
    <x v="3"/>
    <n v="2015.3"/>
    <x v="6"/>
    <x v="5"/>
    <n v="7975"/>
    <n v="0"/>
    <x v="0"/>
    <n v="7256"/>
    <n v="8694"/>
    <n v="7179"/>
    <n v="111.1"/>
    <s v="N"/>
    <n v="5237"/>
    <n v="0"/>
  </r>
  <r>
    <n v="68"/>
    <x v="0"/>
    <x v="3"/>
    <n v="2015.3"/>
    <x v="7"/>
    <x v="5"/>
    <n v="7485"/>
    <n v="0"/>
    <x v="1"/>
    <n v="6942"/>
    <n v="8028"/>
    <n v="7179"/>
    <n v="104.3"/>
    <s v="N"/>
    <n v="6078"/>
    <n v="0"/>
  </r>
  <r>
    <n v="69"/>
    <x v="0"/>
    <x v="3"/>
    <n v="2015.4"/>
    <x v="6"/>
    <x v="6"/>
    <n v="8248"/>
    <n v="0"/>
    <x v="0"/>
    <n v="7017"/>
    <n v="9479"/>
    <n v="6625"/>
    <n v="124.5"/>
    <s v="N"/>
    <n v="2266"/>
    <n v="0"/>
  </r>
  <r>
    <n v="70"/>
    <x v="0"/>
    <x v="3"/>
    <n v="2015.4"/>
    <x v="7"/>
    <x v="6"/>
    <n v="7224"/>
    <n v="0"/>
    <x v="1"/>
    <n v="6328"/>
    <n v="8120"/>
    <n v="6625"/>
    <n v="109"/>
    <s v="N"/>
    <n v="4811"/>
    <n v="0"/>
  </r>
  <r>
    <n v="71"/>
    <x v="0"/>
    <x v="3"/>
    <n v="2016.1"/>
    <x v="8"/>
    <x v="7"/>
    <n v="6680"/>
    <n v="0"/>
    <x v="0"/>
    <n v="5819"/>
    <n v="7541"/>
    <n v="6369"/>
    <n v="104.9"/>
    <s v="Y"/>
    <n v="4430"/>
    <n v="0"/>
  </r>
  <r>
    <n v="72"/>
    <x v="0"/>
    <x v="3"/>
    <n v="2016.1"/>
    <x v="0"/>
    <x v="7"/>
    <n v="6516"/>
    <n v="0"/>
    <x v="1"/>
    <n v="6082"/>
    <n v="6950"/>
    <n v="6369"/>
    <n v="102.3"/>
    <s v="Y"/>
    <n v="5247"/>
    <n v="0"/>
  </r>
  <r>
    <n v="233"/>
    <x v="1"/>
    <x v="0"/>
    <n v="2016.2"/>
    <x v="0"/>
    <x v="0"/>
    <n v="8954"/>
    <n v="0"/>
    <x v="0"/>
    <n v="8800"/>
    <n v="9108"/>
    <n v="8958"/>
    <n v="100"/>
    <s v="Y"/>
    <n v="8844"/>
    <n v="0"/>
  </r>
  <r>
    <n v="234"/>
    <x v="1"/>
    <x v="0"/>
    <n v="2016.2"/>
    <x v="1"/>
    <x v="0"/>
    <n v="8958"/>
    <n v="0"/>
    <x v="1"/>
    <n v="8927"/>
    <n v="8989"/>
    <n v="8958"/>
    <n v="100"/>
    <s v="Y"/>
    <n v="8928"/>
    <n v="0"/>
  </r>
  <r>
    <n v="235"/>
    <x v="1"/>
    <x v="0"/>
    <n v="2016.3"/>
    <x v="1"/>
    <x v="1"/>
    <n v="15175"/>
    <n v="0"/>
    <x v="0"/>
    <n v="14914"/>
    <n v="15436"/>
    <n v="15294"/>
    <n v="99.2"/>
    <s v="Y"/>
    <n v="14974"/>
    <n v="0"/>
  </r>
  <r>
    <n v="236"/>
    <x v="1"/>
    <x v="0"/>
    <n v="2016.3"/>
    <x v="2"/>
    <x v="1"/>
    <n v="15251"/>
    <n v="0"/>
    <x v="1"/>
    <n v="15197"/>
    <n v="15305"/>
    <n v="15294"/>
    <n v="99.7"/>
    <s v="Y"/>
    <n v="15195"/>
    <n v="0"/>
  </r>
  <r>
    <n v="237"/>
    <x v="1"/>
    <x v="0"/>
    <n v="2016.4"/>
    <x v="2"/>
    <x v="2"/>
    <n v="10783"/>
    <n v="0"/>
    <x v="0"/>
    <n v="10602"/>
    <n v="10964"/>
    <n v="10830"/>
    <n v="99.6"/>
    <s v="Y"/>
    <n v="10628"/>
    <n v="0"/>
  </r>
  <r>
    <n v="238"/>
    <x v="1"/>
    <x v="0"/>
    <n v="2016.4"/>
    <x v="3"/>
    <x v="2"/>
    <n v="10762"/>
    <n v="0"/>
    <x v="1"/>
    <n v="10725"/>
    <n v="10799"/>
    <n v="10830"/>
    <n v="99.4"/>
    <s v="Y"/>
    <n v="10719"/>
    <n v="0"/>
  </r>
  <r>
    <n v="239"/>
    <x v="1"/>
    <x v="0"/>
    <n v="2017.1"/>
    <x v="3"/>
    <x v="3"/>
    <n v="9938"/>
    <n v="0"/>
    <x v="0"/>
    <n v="9780"/>
    <n v="10096"/>
    <n v="9985"/>
    <n v="99.5"/>
    <s v="Y"/>
    <n v="9789"/>
    <n v="0"/>
  </r>
  <r>
    <n v="240"/>
    <x v="1"/>
    <x v="0"/>
    <n v="2017.1"/>
    <x v="4"/>
    <x v="3"/>
    <n v="9980"/>
    <n v="0"/>
    <x v="1"/>
    <n v="9939"/>
    <n v="10021"/>
    <n v="9985"/>
    <n v="99.9"/>
    <s v="Y"/>
    <n v="9927"/>
    <n v="0"/>
  </r>
  <r>
    <n v="241"/>
    <x v="1"/>
    <x v="1"/>
    <n v="2016.2"/>
    <x v="0"/>
    <x v="0"/>
    <n v="8645"/>
    <n v="0"/>
    <x v="0"/>
    <n v="8451"/>
    <n v="8839"/>
    <n v="8419"/>
    <n v="102.7"/>
    <s v="N"/>
    <n v="7957"/>
    <n v="0"/>
  </r>
  <r>
    <n v="242"/>
    <x v="1"/>
    <x v="1"/>
    <n v="2016.2"/>
    <x v="1"/>
    <x v="0"/>
    <n v="8529"/>
    <n v="0"/>
    <x v="1"/>
    <n v="8422"/>
    <n v="8636"/>
    <n v="8419"/>
    <n v="101.3"/>
    <s v="N"/>
    <n v="8223"/>
    <n v="0"/>
  </r>
  <r>
    <n v="243"/>
    <x v="1"/>
    <x v="1"/>
    <n v="2016.3"/>
    <x v="1"/>
    <x v="1"/>
    <n v="4895"/>
    <n v="0"/>
    <x v="0"/>
    <n v="4784"/>
    <n v="5006"/>
    <n v="4857"/>
    <n v="100.8"/>
    <s v="Y"/>
    <n v="4495"/>
    <n v="0"/>
  </r>
  <r>
    <n v="244"/>
    <x v="1"/>
    <x v="1"/>
    <n v="2016.3"/>
    <x v="2"/>
    <x v="1"/>
    <n v="4867"/>
    <n v="0"/>
    <x v="1"/>
    <n v="4808"/>
    <n v="4926"/>
    <n v="4857"/>
    <n v="100.2"/>
    <s v="Y"/>
    <n v="4692"/>
    <n v="0"/>
  </r>
  <r>
    <n v="245"/>
    <x v="1"/>
    <x v="1"/>
    <n v="2016.4"/>
    <x v="2"/>
    <x v="2"/>
    <n v="4566"/>
    <n v="0"/>
    <x v="0"/>
    <n v="4455"/>
    <n v="4677"/>
    <n v="4492"/>
    <n v="101.6"/>
    <s v="Y"/>
    <n v="4183"/>
    <n v="0"/>
  </r>
  <r>
    <n v="246"/>
    <x v="1"/>
    <x v="1"/>
    <n v="2016.4"/>
    <x v="3"/>
    <x v="2"/>
    <n v="4502"/>
    <n v="0"/>
    <x v="1"/>
    <n v="4464"/>
    <n v="4540"/>
    <n v="4492"/>
    <n v="100.2"/>
    <s v="Y"/>
    <n v="4341"/>
    <n v="0"/>
  </r>
  <r>
    <n v="247"/>
    <x v="1"/>
    <x v="1"/>
    <n v="2017.1"/>
    <x v="3"/>
    <x v="3"/>
    <n v="4435"/>
    <n v="0"/>
    <x v="0"/>
    <n v="4333"/>
    <n v="4537"/>
    <n v="4373"/>
    <n v="101.4"/>
    <s v="Y"/>
    <n v="4068"/>
    <n v="0"/>
  </r>
  <r>
    <n v="248"/>
    <x v="1"/>
    <x v="1"/>
    <n v="2017.1"/>
    <x v="4"/>
    <x v="3"/>
    <n v="4382"/>
    <n v="0"/>
    <x v="1"/>
    <n v="4338"/>
    <n v="4426"/>
    <n v="4373"/>
    <n v="100.2"/>
    <s v="Y"/>
    <n v="4226"/>
    <n v="0"/>
  </r>
  <r>
    <n v="249"/>
    <x v="1"/>
    <x v="2"/>
    <n v="2015.2"/>
    <x v="5"/>
    <x v="4"/>
    <n v="72170"/>
    <n v="0"/>
    <x v="0"/>
    <n v="70597"/>
    <n v="73743"/>
    <n v="70185"/>
    <n v="102.8"/>
    <s v="N"/>
    <n v="75636"/>
    <n v="0"/>
  </r>
  <r>
    <n v="250"/>
    <x v="1"/>
    <x v="2"/>
    <n v="2015.2"/>
    <x v="6"/>
    <x v="4"/>
    <n v="71790"/>
    <n v="0"/>
    <x v="1"/>
    <n v="70784"/>
    <n v="72796"/>
    <n v="70185"/>
    <n v="102.3"/>
    <s v="N"/>
    <n v="73283"/>
    <n v="0"/>
  </r>
  <r>
    <n v="251"/>
    <x v="1"/>
    <x v="2"/>
    <n v="2015.3"/>
    <x v="6"/>
    <x v="5"/>
    <n v="73391"/>
    <n v="0"/>
    <x v="0"/>
    <n v="71800"/>
    <n v="74982"/>
    <n v="72456"/>
    <n v="101.3"/>
    <s v="Y"/>
    <n v="76960"/>
    <n v="0"/>
  </r>
  <r>
    <n v="252"/>
    <x v="1"/>
    <x v="2"/>
    <n v="2015.3"/>
    <x v="7"/>
    <x v="5"/>
    <n v="74141"/>
    <n v="0"/>
    <x v="1"/>
    <n v="73148"/>
    <n v="75134"/>
    <n v="72456"/>
    <n v="102.3"/>
    <s v="Y"/>
    <n v="75530"/>
    <n v="0"/>
  </r>
  <r>
    <n v="253"/>
    <x v="1"/>
    <x v="2"/>
    <n v="2015.4"/>
    <x v="6"/>
    <x v="6"/>
    <n v="70257"/>
    <n v="0"/>
    <x v="0"/>
    <n v="65368"/>
    <n v="75146"/>
    <n v="70114"/>
    <n v="100.2"/>
    <s v="Y"/>
    <n v="76601"/>
    <n v="0"/>
  </r>
  <r>
    <n v="254"/>
    <x v="1"/>
    <x v="2"/>
    <n v="2015.4"/>
    <x v="7"/>
    <x v="6"/>
    <n v="72000"/>
    <n v="0"/>
    <x v="1"/>
    <n v="70695"/>
    <n v="73305"/>
    <n v="70114"/>
    <n v="102.7"/>
    <s v="Y"/>
    <n v="74433"/>
    <n v="0"/>
  </r>
  <r>
    <n v="255"/>
    <x v="1"/>
    <x v="2"/>
    <n v="2016.1"/>
    <x v="8"/>
    <x v="7"/>
    <n v="69146"/>
    <n v="0"/>
    <x v="0"/>
    <n v="67820"/>
    <n v="70472"/>
    <n v="67143"/>
    <n v="103"/>
    <s v="N"/>
    <n v="71078"/>
    <n v="0"/>
  </r>
  <r>
    <n v="256"/>
    <x v="1"/>
    <x v="2"/>
    <n v="2016.1"/>
    <x v="0"/>
    <x v="7"/>
    <n v="69682"/>
    <n v="0"/>
    <x v="1"/>
    <n v="68667"/>
    <n v="70697"/>
    <n v="67143"/>
    <n v="103.8"/>
    <s v="N"/>
    <n v="69993"/>
    <n v="0"/>
  </r>
  <r>
    <n v="225"/>
    <x v="1"/>
    <x v="3"/>
    <n v="2015.2"/>
    <x v="5"/>
    <x v="4"/>
    <n v="8546"/>
    <n v="0"/>
    <x v="0"/>
    <n v="7256"/>
    <n v="9836"/>
    <n v="8629"/>
    <n v="99"/>
    <s v="Y"/>
    <n v="6265"/>
    <n v="0"/>
  </r>
  <r>
    <n v="226"/>
    <x v="1"/>
    <x v="3"/>
    <n v="2015.2"/>
    <x v="6"/>
    <x v="4"/>
    <n v="8967"/>
    <n v="0"/>
    <x v="1"/>
    <n v="8192"/>
    <n v="9742"/>
    <n v="8629"/>
    <n v="103.9"/>
    <s v="Y"/>
    <n v="7579"/>
    <n v="0"/>
  </r>
  <r>
    <n v="227"/>
    <x v="1"/>
    <x v="3"/>
    <n v="2015.3"/>
    <x v="6"/>
    <x v="5"/>
    <n v="9327"/>
    <n v="0"/>
    <x v="0"/>
    <n v="8123"/>
    <n v="10531"/>
    <n v="8300"/>
    <n v="112.4"/>
    <s v="Y"/>
    <n v="6761"/>
    <n v="0"/>
  </r>
  <r>
    <n v="228"/>
    <x v="1"/>
    <x v="3"/>
    <n v="2015.3"/>
    <x v="7"/>
    <x v="5"/>
    <n v="8798"/>
    <n v="0"/>
    <x v="1"/>
    <n v="8035"/>
    <n v="9561"/>
    <n v="8300"/>
    <n v="106"/>
    <s v="Y"/>
    <n v="7428"/>
    <n v="0"/>
  </r>
  <r>
    <n v="229"/>
    <x v="1"/>
    <x v="3"/>
    <n v="2015.4"/>
    <x v="6"/>
    <x v="6"/>
    <n v="7819"/>
    <n v="0"/>
    <x v="0"/>
    <n v="4331"/>
    <n v="11307"/>
    <n v="6577"/>
    <n v="118.9"/>
    <s v="Y"/>
    <n v="3034"/>
    <n v="0"/>
  </r>
  <r>
    <n v="230"/>
    <x v="1"/>
    <x v="3"/>
    <n v="2015.4"/>
    <x v="7"/>
    <x v="6"/>
    <n v="6853"/>
    <n v="0"/>
    <x v="1"/>
    <n v="6045"/>
    <n v="7661"/>
    <n v="6577"/>
    <n v="104.2"/>
    <s v="Y"/>
    <n v="4942"/>
    <n v="0"/>
  </r>
  <r>
    <n v="231"/>
    <x v="1"/>
    <x v="3"/>
    <n v="2016.1"/>
    <x v="8"/>
    <x v="7"/>
    <n v="5908"/>
    <n v="0"/>
    <x v="0"/>
    <n v="5199"/>
    <n v="6617"/>
    <n v="5837"/>
    <n v="101.2"/>
    <s v="Y"/>
    <n v="4258"/>
    <n v="0"/>
  </r>
  <r>
    <n v="232"/>
    <x v="1"/>
    <x v="3"/>
    <n v="2016.1"/>
    <x v="0"/>
    <x v="7"/>
    <n v="5608"/>
    <n v="0"/>
    <x v="1"/>
    <n v="5108"/>
    <n v="6108"/>
    <n v="5837"/>
    <n v="96.1"/>
    <s v="Y"/>
    <n v="4737"/>
    <n v="0"/>
  </r>
  <r>
    <n v="137"/>
    <x v="2"/>
    <x v="0"/>
    <n v="2016.2"/>
    <x v="0"/>
    <x v="0"/>
    <n v="7690"/>
    <n v="0"/>
    <x v="0"/>
    <n v="7340"/>
    <n v="8040"/>
    <n v="7702"/>
    <n v="99.8"/>
    <s v="Y"/>
    <n v="7373"/>
    <n v="0"/>
  </r>
  <r>
    <n v="138"/>
    <x v="2"/>
    <x v="0"/>
    <n v="2016.2"/>
    <x v="1"/>
    <x v="0"/>
    <n v="7694"/>
    <n v="0"/>
    <x v="1"/>
    <n v="7651"/>
    <n v="7737"/>
    <n v="7702"/>
    <n v="99.9"/>
    <s v="Y"/>
    <n v="7653"/>
    <n v="0"/>
  </r>
  <r>
    <n v="139"/>
    <x v="2"/>
    <x v="0"/>
    <n v="2016.3"/>
    <x v="1"/>
    <x v="1"/>
    <n v="10991"/>
    <n v="0"/>
    <x v="0"/>
    <n v="10507"/>
    <n v="11475"/>
    <n v="11116"/>
    <n v="98.9"/>
    <s v="Y"/>
    <n v="10571"/>
    <n v="0"/>
  </r>
  <r>
    <n v="140"/>
    <x v="2"/>
    <x v="0"/>
    <n v="2016.3"/>
    <x v="2"/>
    <x v="1"/>
    <n v="11116"/>
    <n v="0"/>
    <x v="1"/>
    <n v="11050"/>
    <n v="11182"/>
    <n v="11116"/>
    <n v="100"/>
    <s v="Y"/>
    <n v="11060"/>
    <n v="0"/>
  </r>
  <r>
    <n v="141"/>
    <x v="2"/>
    <x v="0"/>
    <n v="2016.4"/>
    <x v="2"/>
    <x v="2"/>
    <n v="9285"/>
    <n v="0"/>
    <x v="0"/>
    <n v="8877"/>
    <n v="9693"/>
    <n v="9143"/>
    <n v="101.6"/>
    <s v="Y"/>
    <n v="8936"/>
    <n v="0"/>
  </r>
  <r>
    <n v="142"/>
    <x v="2"/>
    <x v="0"/>
    <n v="2016.4"/>
    <x v="3"/>
    <x v="2"/>
    <n v="9172"/>
    <n v="0"/>
    <x v="1"/>
    <n v="9115"/>
    <n v="9229"/>
    <n v="9143"/>
    <n v="100.3"/>
    <s v="Y"/>
    <n v="9125"/>
    <n v="0"/>
  </r>
  <r>
    <n v="143"/>
    <x v="2"/>
    <x v="0"/>
    <n v="2017.1"/>
    <x v="3"/>
    <x v="3"/>
    <n v="8705"/>
    <n v="0"/>
    <x v="0"/>
    <n v="8319"/>
    <n v="9091"/>
    <n v="8597"/>
    <n v="101.3"/>
    <s v="Y"/>
    <n v="8373"/>
    <n v="0"/>
  </r>
  <r>
    <n v="144"/>
    <x v="2"/>
    <x v="0"/>
    <n v="2017.1"/>
    <x v="4"/>
    <x v="3"/>
    <n v="8583"/>
    <n v="0"/>
    <x v="1"/>
    <n v="8540"/>
    <n v="8626"/>
    <n v="8597"/>
    <n v="99.8"/>
    <s v="Y"/>
    <n v="8542"/>
    <n v="0"/>
  </r>
  <r>
    <n v="145"/>
    <x v="2"/>
    <x v="1"/>
    <n v="2016.2"/>
    <x v="0"/>
    <x v="0"/>
    <n v="7059"/>
    <n v="0"/>
    <x v="0"/>
    <n v="6859"/>
    <n v="7259"/>
    <n v="6897"/>
    <n v="102.3"/>
    <s v="Y"/>
    <n v="6542"/>
    <n v="0"/>
  </r>
  <r>
    <n v="146"/>
    <x v="2"/>
    <x v="1"/>
    <n v="2016.2"/>
    <x v="1"/>
    <x v="0"/>
    <n v="7010"/>
    <n v="0"/>
    <x v="1"/>
    <n v="6894"/>
    <n v="7126"/>
    <n v="6897"/>
    <n v="101.6"/>
    <s v="Y"/>
    <n v="6774"/>
    <n v="0"/>
  </r>
  <r>
    <n v="147"/>
    <x v="2"/>
    <x v="1"/>
    <n v="2016.3"/>
    <x v="1"/>
    <x v="1"/>
    <n v="5677"/>
    <n v="0"/>
    <x v="0"/>
    <n v="5550"/>
    <n v="5804"/>
    <n v="5636"/>
    <n v="100.7"/>
    <s v="Y"/>
    <n v="5269"/>
    <n v="0"/>
  </r>
  <r>
    <n v="148"/>
    <x v="2"/>
    <x v="1"/>
    <n v="2016.3"/>
    <x v="2"/>
    <x v="1"/>
    <n v="5671"/>
    <n v="0"/>
    <x v="1"/>
    <n v="5572"/>
    <n v="5770"/>
    <n v="5636"/>
    <n v="100.6"/>
    <s v="Y"/>
    <n v="5479"/>
    <n v="0"/>
  </r>
  <r>
    <n v="149"/>
    <x v="2"/>
    <x v="1"/>
    <n v="2016.4"/>
    <x v="2"/>
    <x v="2"/>
    <n v="5055"/>
    <n v="0"/>
    <x v="0"/>
    <n v="4917"/>
    <n v="5193"/>
    <n v="5115"/>
    <n v="98.8"/>
    <s v="Y"/>
    <n v="4692"/>
    <n v="0"/>
  </r>
  <r>
    <n v="150"/>
    <x v="2"/>
    <x v="1"/>
    <n v="2016.4"/>
    <x v="3"/>
    <x v="2"/>
    <n v="5132"/>
    <n v="0"/>
    <x v="1"/>
    <n v="5063"/>
    <n v="5201"/>
    <n v="5115"/>
    <n v="100.3"/>
    <s v="Y"/>
    <n v="4960"/>
    <n v="0"/>
  </r>
  <r>
    <n v="151"/>
    <x v="2"/>
    <x v="1"/>
    <n v="2017.1"/>
    <x v="3"/>
    <x v="3"/>
    <n v="5902"/>
    <n v="0"/>
    <x v="0"/>
    <n v="5750"/>
    <n v="6054"/>
    <n v="5961"/>
    <n v="99"/>
    <s v="Y"/>
    <n v="5474"/>
    <n v="0"/>
  </r>
  <r>
    <n v="152"/>
    <x v="2"/>
    <x v="1"/>
    <n v="2017.1"/>
    <x v="4"/>
    <x v="3"/>
    <n v="5930"/>
    <n v="0"/>
    <x v="1"/>
    <n v="5823"/>
    <n v="6037"/>
    <n v="5961"/>
    <n v="99.5"/>
    <s v="Y"/>
    <n v="5739"/>
    <n v="0"/>
  </r>
  <r>
    <n v="153"/>
    <x v="2"/>
    <x v="2"/>
    <n v="2015.2"/>
    <x v="5"/>
    <x v="4"/>
    <n v="69746"/>
    <n v="0"/>
    <x v="0"/>
    <n v="68577"/>
    <n v="70915"/>
    <n v="67643"/>
    <n v="103.1"/>
    <s v="N"/>
    <n v="70785"/>
    <n v="0"/>
  </r>
  <r>
    <n v="154"/>
    <x v="2"/>
    <x v="2"/>
    <n v="2015.2"/>
    <x v="6"/>
    <x v="4"/>
    <n v="69347"/>
    <n v="0"/>
    <x v="1"/>
    <n v="68673"/>
    <n v="70021"/>
    <n v="67643"/>
    <n v="102.5"/>
    <s v="N"/>
    <n v="69628"/>
    <n v="0"/>
  </r>
  <r>
    <n v="155"/>
    <x v="2"/>
    <x v="2"/>
    <n v="2015.3"/>
    <x v="6"/>
    <x v="5"/>
    <n v="70312"/>
    <n v="0"/>
    <x v="0"/>
    <n v="69074"/>
    <n v="71550"/>
    <n v="68440"/>
    <n v="102.7"/>
    <s v="N"/>
    <n v="71130"/>
    <n v="0"/>
  </r>
  <r>
    <n v="156"/>
    <x v="2"/>
    <x v="2"/>
    <n v="2015.3"/>
    <x v="7"/>
    <x v="5"/>
    <n v="69586"/>
    <n v="0"/>
    <x v="1"/>
    <n v="69091"/>
    <n v="70081"/>
    <n v="68440"/>
    <n v="101.7"/>
    <s v="N"/>
    <n v="70151"/>
    <n v="0"/>
  </r>
  <r>
    <n v="157"/>
    <x v="2"/>
    <x v="2"/>
    <n v="2015.4"/>
    <x v="6"/>
    <x v="6"/>
    <n v="69475"/>
    <n v="0"/>
    <x v="0"/>
    <n v="62005"/>
    <n v="76945"/>
    <n v="66350"/>
    <n v="104.7"/>
    <s v="Y"/>
    <n v="68575"/>
    <n v="0"/>
  </r>
  <r>
    <n v="158"/>
    <x v="2"/>
    <x v="2"/>
    <n v="2015.4"/>
    <x v="7"/>
    <x v="6"/>
    <n v="67366"/>
    <n v="0"/>
    <x v="1"/>
    <n v="66635"/>
    <n v="68097"/>
    <n v="66350"/>
    <n v="101.5"/>
    <s v="Y"/>
    <n v="68604"/>
    <n v="0"/>
  </r>
  <r>
    <n v="159"/>
    <x v="2"/>
    <x v="2"/>
    <n v="2016.1"/>
    <x v="8"/>
    <x v="7"/>
    <n v="65113"/>
    <n v="0"/>
    <x v="0"/>
    <n v="64151"/>
    <n v="66075"/>
    <n v="63720"/>
    <n v="102.2"/>
    <s v="N"/>
    <n v="66205"/>
    <n v="0"/>
  </r>
  <r>
    <n v="160"/>
    <x v="2"/>
    <x v="2"/>
    <n v="2016.1"/>
    <x v="0"/>
    <x v="7"/>
    <n v="64926"/>
    <n v="0"/>
    <x v="1"/>
    <n v="64114"/>
    <n v="65738"/>
    <n v="63720"/>
    <n v="101.9"/>
    <s v="N"/>
    <n v="65440"/>
    <n v="0"/>
  </r>
  <r>
    <n v="129"/>
    <x v="2"/>
    <x v="3"/>
    <n v="2015.2"/>
    <x v="5"/>
    <x v="4"/>
    <n v="6016"/>
    <n v="0"/>
    <x v="0"/>
    <n v="5685"/>
    <n v="6347"/>
    <n v="5707"/>
    <n v="105.4"/>
    <s v="Y"/>
    <n v="4767"/>
    <n v="0"/>
  </r>
  <r>
    <n v="130"/>
    <x v="2"/>
    <x v="3"/>
    <n v="2015.2"/>
    <x v="6"/>
    <x v="4"/>
    <n v="5927"/>
    <n v="0"/>
    <x v="1"/>
    <n v="5804"/>
    <n v="6050"/>
    <n v="5707"/>
    <n v="103.9"/>
    <s v="Y"/>
    <n v="5245"/>
    <n v="0"/>
  </r>
  <r>
    <n v="131"/>
    <x v="2"/>
    <x v="3"/>
    <n v="2015.3"/>
    <x v="6"/>
    <x v="5"/>
    <n v="5915"/>
    <n v="0"/>
    <x v="0"/>
    <n v="5613"/>
    <n v="6217"/>
    <n v="5531"/>
    <n v="106.9"/>
    <s v="N"/>
    <n v="4664"/>
    <n v="0"/>
  </r>
  <r>
    <n v="132"/>
    <x v="2"/>
    <x v="3"/>
    <n v="2015.3"/>
    <x v="7"/>
    <x v="5"/>
    <n v="5773"/>
    <n v="0"/>
    <x v="1"/>
    <n v="5662"/>
    <n v="5884"/>
    <n v="5531"/>
    <n v="104.4"/>
    <s v="N"/>
    <n v="5097"/>
    <n v="0"/>
  </r>
  <r>
    <n v="133"/>
    <x v="2"/>
    <x v="3"/>
    <n v="2015.4"/>
    <x v="6"/>
    <x v="6"/>
    <n v="5406"/>
    <n v="0"/>
    <x v="0"/>
    <n v="4871"/>
    <n v="5941"/>
    <n v="5136"/>
    <n v="105.3"/>
    <s v="Y"/>
    <n v="2688"/>
    <n v="0"/>
  </r>
  <r>
    <n v="134"/>
    <x v="2"/>
    <x v="3"/>
    <n v="2015.4"/>
    <x v="7"/>
    <x v="6"/>
    <n v="5471"/>
    <n v="0"/>
    <x v="1"/>
    <n v="5184"/>
    <n v="5758"/>
    <n v="5136"/>
    <n v="106.5"/>
    <s v="Y"/>
    <n v="4309"/>
    <n v="0"/>
  </r>
  <r>
    <n v="135"/>
    <x v="2"/>
    <x v="3"/>
    <n v="2016.1"/>
    <x v="8"/>
    <x v="7"/>
    <n v="5182"/>
    <n v="0"/>
    <x v="0"/>
    <n v="4938"/>
    <n v="5426"/>
    <n v="5034"/>
    <n v="102.9"/>
    <s v="Y"/>
    <n v="4070"/>
    <n v="0"/>
  </r>
  <r>
    <n v="136"/>
    <x v="2"/>
    <x v="3"/>
    <n v="2016.1"/>
    <x v="0"/>
    <x v="7"/>
    <n v="5140"/>
    <n v="0"/>
    <x v="1"/>
    <n v="5018"/>
    <n v="5262"/>
    <n v="5034"/>
    <n v="102.1"/>
    <s v="Y"/>
    <n v="4513"/>
    <n v="0"/>
  </r>
  <r>
    <n v="169"/>
    <x v="3"/>
    <x v="0"/>
    <n v="2016.2"/>
    <x v="0"/>
    <x v="0"/>
    <n v="2194"/>
    <n v="2407"/>
    <x v="0"/>
    <n v="1357"/>
    <n v="3031"/>
    <n v="2005"/>
    <n v="109.4"/>
    <s v="Y"/>
    <n v="1856"/>
    <n v="120"/>
  </r>
  <r>
    <n v="170"/>
    <x v="3"/>
    <x v="0"/>
    <n v="2016.2"/>
    <x v="1"/>
    <x v="0"/>
    <n v="2161"/>
    <n v="0"/>
    <x v="1"/>
    <n v="1686"/>
    <n v="2636"/>
    <n v="2005"/>
    <n v="107.8"/>
    <s v="Y"/>
    <n v="1984"/>
    <n v="0"/>
  </r>
  <r>
    <n v="171"/>
    <x v="3"/>
    <x v="0"/>
    <n v="2016.3"/>
    <x v="1"/>
    <x v="1"/>
    <n v="3183"/>
    <n v="3552"/>
    <x v="0"/>
    <n v="1799"/>
    <n v="4567"/>
    <n v="2957"/>
    <n v="107.6"/>
    <s v="Y"/>
    <n v="2801"/>
    <n v="120.1"/>
  </r>
  <r>
    <n v="172"/>
    <x v="3"/>
    <x v="0"/>
    <n v="2016.3"/>
    <x v="2"/>
    <x v="1"/>
    <n v="2994"/>
    <n v="3139"/>
    <x v="1"/>
    <n v="2312"/>
    <n v="3676"/>
    <n v="2957"/>
    <n v="101.3"/>
    <s v="Y"/>
    <n v="2932"/>
    <n v="106.2"/>
  </r>
  <r>
    <n v="173"/>
    <x v="3"/>
    <x v="0"/>
    <n v="2016.4"/>
    <x v="2"/>
    <x v="2"/>
    <n v="2405"/>
    <n v="2587"/>
    <x v="0"/>
    <n v="1465"/>
    <n v="3345"/>
    <n v="2240"/>
    <n v="107.4"/>
    <s v="Y"/>
    <n v="2132"/>
    <n v="115.5"/>
  </r>
  <r>
    <n v="174"/>
    <x v="3"/>
    <x v="0"/>
    <n v="2016.4"/>
    <x v="3"/>
    <x v="2"/>
    <n v="2316"/>
    <n v="0"/>
    <x v="1"/>
    <n v="1901"/>
    <n v="2731"/>
    <n v="2240"/>
    <n v="103.4"/>
    <s v="Y"/>
    <n v="2211"/>
    <n v="0"/>
  </r>
  <r>
    <n v="175"/>
    <x v="3"/>
    <x v="0"/>
    <n v="2017.1"/>
    <x v="3"/>
    <x v="3"/>
    <n v="2096"/>
    <n v="2214"/>
    <x v="0"/>
    <n v="1503"/>
    <n v="2689"/>
    <n v="2016"/>
    <n v="104"/>
    <s v="Y"/>
    <n v="1898"/>
    <n v="109.8"/>
  </r>
  <r>
    <n v="176"/>
    <x v="3"/>
    <x v="0"/>
    <n v="2017.1"/>
    <x v="4"/>
    <x v="3"/>
    <n v="2039"/>
    <n v="0"/>
    <x v="1"/>
    <n v="1979"/>
    <n v="2099"/>
    <n v="2016"/>
    <n v="101.1"/>
    <s v="Y"/>
    <n v="1997"/>
    <n v="0"/>
  </r>
  <r>
    <n v="177"/>
    <x v="3"/>
    <x v="1"/>
    <n v="2016.2"/>
    <x v="0"/>
    <x v="0"/>
    <n v="2125"/>
    <n v="2382"/>
    <x v="0"/>
    <n v="675"/>
    <n v="3575"/>
    <n v="1775"/>
    <n v="119.7"/>
    <s v="Y"/>
    <n v="1453"/>
    <n v="134.19999999999999"/>
  </r>
  <r>
    <n v="178"/>
    <x v="3"/>
    <x v="1"/>
    <n v="2016.2"/>
    <x v="1"/>
    <x v="0"/>
    <n v="1885"/>
    <n v="2033"/>
    <x v="1"/>
    <n v="1314"/>
    <n v="2456"/>
    <n v="1775"/>
    <n v="106.2"/>
    <s v="Y"/>
    <n v="1623"/>
    <n v="114.5"/>
  </r>
  <r>
    <n v="179"/>
    <x v="3"/>
    <x v="1"/>
    <n v="2016.3"/>
    <x v="1"/>
    <x v="1"/>
    <n v="2073"/>
    <n v="2448"/>
    <x v="0"/>
    <n v="455"/>
    <n v="3691"/>
    <n v="1737"/>
    <n v="119.3"/>
    <s v="Y"/>
    <n v="1525"/>
    <n v="140.9"/>
  </r>
  <r>
    <n v="180"/>
    <x v="3"/>
    <x v="1"/>
    <n v="2016.3"/>
    <x v="2"/>
    <x v="1"/>
    <n v="1945"/>
    <n v="2066"/>
    <x v="1"/>
    <n v="1345"/>
    <n v="2545"/>
    <n v="1737"/>
    <n v="112"/>
    <s v="Y"/>
    <n v="1677"/>
    <n v="118.9"/>
  </r>
  <r>
    <n v="181"/>
    <x v="3"/>
    <x v="1"/>
    <n v="2016.4"/>
    <x v="2"/>
    <x v="2"/>
    <n v="1621"/>
    <n v="1840"/>
    <x v="0"/>
    <n v="836"/>
    <n v="2406"/>
    <n v="1435"/>
    <n v="113"/>
    <s v="Y"/>
    <n v="1262"/>
    <n v="128.19999999999999"/>
  </r>
  <r>
    <n v="182"/>
    <x v="3"/>
    <x v="1"/>
    <n v="2016.4"/>
    <x v="3"/>
    <x v="2"/>
    <n v="1513"/>
    <n v="1590"/>
    <x v="1"/>
    <n v="1074"/>
    <n v="1952"/>
    <n v="1435"/>
    <n v="105.4"/>
    <s v="Y"/>
    <n v="1325"/>
    <n v="110.8"/>
  </r>
  <r>
    <n v="183"/>
    <x v="3"/>
    <x v="1"/>
    <n v="2017.1"/>
    <x v="3"/>
    <x v="3"/>
    <n v="1526"/>
    <n v="1648"/>
    <x v="0"/>
    <n v="944"/>
    <n v="2108"/>
    <n v="1332"/>
    <n v="114.6"/>
    <s v="Y"/>
    <n v="1194"/>
    <n v="123.7"/>
  </r>
  <r>
    <n v="184"/>
    <x v="3"/>
    <x v="1"/>
    <n v="2017.1"/>
    <x v="4"/>
    <x v="3"/>
    <n v="1458"/>
    <n v="0"/>
    <x v="1"/>
    <n v="1317"/>
    <n v="1599"/>
    <n v="1332"/>
    <n v="109.5"/>
    <s v="Y"/>
    <n v="1265"/>
    <n v="0"/>
  </r>
  <r>
    <n v="185"/>
    <x v="3"/>
    <x v="2"/>
    <n v="2015.2"/>
    <x v="5"/>
    <x v="4"/>
    <n v="23146"/>
    <n v="0"/>
    <x v="0"/>
    <n v="20747"/>
    <n v="25545"/>
    <n v="22716"/>
    <n v="101.9"/>
    <s v="Y"/>
    <n v="24867"/>
    <n v="0"/>
  </r>
  <r>
    <n v="186"/>
    <x v="3"/>
    <x v="2"/>
    <n v="2015.2"/>
    <x v="6"/>
    <x v="4"/>
    <n v="22838"/>
    <n v="0"/>
    <x v="1"/>
    <n v="21503"/>
    <n v="24173"/>
    <n v="22716"/>
    <n v="100.5"/>
    <s v="Y"/>
    <n v="24322"/>
    <n v="0"/>
  </r>
  <r>
    <n v="187"/>
    <x v="3"/>
    <x v="2"/>
    <n v="2015.3"/>
    <x v="6"/>
    <x v="5"/>
    <n v="21972"/>
    <n v="21754"/>
    <x v="0"/>
    <n v="19403"/>
    <n v="24541"/>
    <n v="21696"/>
    <n v="101.3"/>
    <s v="Y"/>
    <n v="23545"/>
    <n v="100.3"/>
  </r>
  <r>
    <n v="188"/>
    <x v="3"/>
    <x v="2"/>
    <n v="2015.3"/>
    <x v="7"/>
    <x v="5"/>
    <n v="22203"/>
    <n v="21970"/>
    <x v="1"/>
    <n v="20625"/>
    <n v="23781"/>
    <n v="21696"/>
    <n v="102.3"/>
    <s v="Y"/>
    <n v="23109"/>
    <n v="101.3"/>
  </r>
  <r>
    <n v="189"/>
    <x v="3"/>
    <x v="2"/>
    <n v="2015.4"/>
    <x v="6"/>
    <x v="6"/>
    <n v="20132"/>
    <n v="19914"/>
    <x v="0"/>
    <n v="12973"/>
    <n v="27291"/>
    <n v="20305"/>
    <n v="99.1"/>
    <s v="Y"/>
    <n v="21964"/>
    <n v="98.1"/>
  </r>
  <r>
    <n v="190"/>
    <x v="3"/>
    <x v="2"/>
    <n v="2015.4"/>
    <x v="7"/>
    <x v="6"/>
    <n v="20996"/>
    <n v="20227"/>
    <x v="1"/>
    <n v="17502"/>
    <n v="24490"/>
    <n v="20305"/>
    <n v="103.4"/>
    <s v="Y"/>
    <n v="21987"/>
    <n v="99.6"/>
  </r>
  <r>
    <n v="191"/>
    <x v="3"/>
    <x v="2"/>
    <n v="2016.1"/>
    <x v="8"/>
    <x v="7"/>
    <n v="19099"/>
    <n v="18501"/>
    <x v="0"/>
    <n v="15805"/>
    <n v="22393"/>
    <n v="19063"/>
    <n v="100.2"/>
    <s v="Y"/>
    <n v="20442"/>
    <n v="97.1"/>
  </r>
  <r>
    <n v="192"/>
    <x v="3"/>
    <x v="2"/>
    <n v="2016.1"/>
    <x v="0"/>
    <x v="7"/>
    <n v="19585"/>
    <n v="19271"/>
    <x v="1"/>
    <n v="18218"/>
    <n v="20952"/>
    <n v="19063"/>
    <n v="102.7"/>
    <s v="Y"/>
    <n v="20110"/>
    <n v="101.1"/>
  </r>
  <r>
    <n v="161"/>
    <x v="3"/>
    <x v="3"/>
    <n v="2015.2"/>
    <x v="5"/>
    <x v="4"/>
    <n v="1297"/>
    <n v="0"/>
    <x v="0"/>
    <n v="1137"/>
    <n v="1457"/>
    <n v="1305"/>
    <n v="99.4"/>
    <s v="Y"/>
    <n v="838"/>
    <n v="0"/>
  </r>
  <r>
    <n v="162"/>
    <x v="3"/>
    <x v="3"/>
    <n v="2015.2"/>
    <x v="6"/>
    <x v="4"/>
    <n v="1362"/>
    <n v="0"/>
    <x v="1"/>
    <n v="588"/>
    <n v="2136"/>
    <n v="1305"/>
    <n v="104.4"/>
    <s v="Y"/>
    <n v="998"/>
    <n v="0"/>
  </r>
  <r>
    <n v="163"/>
    <x v="3"/>
    <x v="3"/>
    <n v="2015.3"/>
    <x v="6"/>
    <x v="5"/>
    <n v="1469"/>
    <n v="0"/>
    <x v="0"/>
    <n v="814"/>
    <n v="2124"/>
    <n v="1226"/>
    <n v="119.8"/>
    <s v="Y"/>
    <n v="891"/>
    <n v="0"/>
  </r>
  <r>
    <n v="164"/>
    <x v="3"/>
    <x v="3"/>
    <n v="2015.3"/>
    <x v="7"/>
    <x v="5"/>
    <n v="1319"/>
    <n v="1417"/>
    <x v="1"/>
    <n v="483"/>
    <n v="2155"/>
    <n v="1226"/>
    <n v="107.6"/>
    <s v="Y"/>
    <n v="992"/>
    <n v="115.6"/>
  </r>
  <r>
    <n v="165"/>
    <x v="3"/>
    <x v="3"/>
    <n v="2015.4"/>
    <x v="6"/>
    <x v="6"/>
    <n v="1314"/>
    <n v="0"/>
    <x v="0"/>
    <n v="739"/>
    <n v="1889"/>
    <n v="1108"/>
    <n v="118.6"/>
    <s v="Y"/>
    <n v="393"/>
    <n v="0"/>
  </r>
  <r>
    <n v="166"/>
    <x v="3"/>
    <x v="3"/>
    <n v="2015.4"/>
    <x v="7"/>
    <x v="6"/>
    <n v="1210"/>
    <n v="1560"/>
    <x v="1"/>
    <n v="-1337"/>
    <n v="3757"/>
    <n v="1108"/>
    <n v="109.2"/>
    <s v="Y"/>
    <n v="721"/>
    <n v="140.80000000000001"/>
  </r>
  <r>
    <n v="167"/>
    <x v="3"/>
    <x v="3"/>
    <n v="2016.1"/>
    <x v="8"/>
    <x v="7"/>
    <n v="1299"/>
    <n v="1638"/>
    <x v="0"/>
    <n v="-1214"/>
    <n v="3812"/>
    <n v="1028"/>
    <n v="126.4"/>
    <s v="Y"/>
    <n v="712"/>
    <n v="159.30000000000001"/>
  </r>
  <r>
    <n v="168"/>
    <x v="3"/>
    <x v="3"/>
    <n v="2016.1"/>
    <x v="0"/>
    <x v="7"/>
    <n v="1171"/>
    <n v="1335"/>
    <x v="1"/>
    <n v="462"/>
    <n v="1880"/>
    <n v="1028"/>
    <n v="113.9"/>
    <s v="Y"/>
    <n v="855"/>
    <n v="129.9"/>
  </r>
  <r>
    <n v="265"/>
    <x v="4"/>
    <x v="0"/>
    <n v="2016.2"/>
    <x v="0"/>
    <x v="0"/>
    <n v="4994"/>
    <n v="0"/>
    <x v="0"/>
    <n v="4966"/>
    <n v="5022"/>
    <n v="5101"/>
    <n v="97.9"/>
    <s v="N"/>
    <n v="4978"/>
    <n v="0"/>
  </r>
  <r>
    <n v="266"/>
    <x v="4"/>
    <x v="0"/>
    <n v="2016.2"/>
    <x v="1"/>
    <x v="0"/>
    <n v="5101"/>
    <n v="0"/>
    <x v="1"/>
    <n v="5083"/>
    <n v="5119"/>
    <n v="5101"/>
    <n v="100"/>
    <s v="N"/>
    <n v="5095"/>
    <n v="0"/>
  </r>
  <r>
    <n v="267"/>
    <x v="4"/>
    <x v="0"/>
    <n v="2016.3"/>
    <x v="1"/>
    <x v="1"/>
    <n v="6362"/>
    <n v="0"/>
    <x v="0"/>
    <n v="6310"/>
    <n v="6414"/>
    <n v="6406"/>
    <n v="99.3"/>
    <s v="Y"/>
    <n v="6336"/>
    <n v="0"/>
  </r>
  <r>
    <n v="268"/>
    <x v="4"/>
    <x v="0"/>
    <n v="2016.3"/>
    <x v="2"/>
    <x v="1"/>
    <n v="6398"/>
    <n v="0"/>
    <x v="1"/>
    <n v="6376"/>
    <n v="6420"/>
    <n v="6406"/>
    <n v="99.9"/>
    <s v="Y"/>
    <n v="6389"/>
    <n v="0"/>
  </r>
  <r>
    <n v="269"/>
    <x v="4"/>
    <x v="0"/>
    <n v="2016.4"/>
    <x v="2"/>
    <x v="2"/>
    <n v="4788"/>
    <n v="0"/>
    <x v="0"/>
    <n v="4727"/>
    <n v="4849"/>
    <n v="4777"/>
    <n v="100.2"/>
    <s v="Y"/>
    <n v="4760"/>
    <n v="0"/>
  </r>
  <r>
    <n v="270"/>
    <x v="4"/>
    <x v="0"/>
    <n v="2016.4"/>
    <x v="3"/>
    <x v="2"/>
    <n v="4782"/>
    <n v="0"/>
    <x v="1"/>
    <n v="4754"/>
    <n v="4810"/>
    <n v="4777"/>
    <n v="100.1"/>
    <s v="Y"/>
    <n v="4773"/>
    <n v="0"/>
  </r>
  <r>
    <n v="271"/>
    <x v="4"/>
    <x v="0"/>
    <n v="2017.1"/>
    <x v="3"/>
    <x v="3"/>
    <n v="4214"/>
    <n v="0"/>
    <x v="0"/>
    <n v="4097"/>
    <n v="4331"/>
    <n v="4220"/>
    <n v="99.9"/>
    <s v="Y"/>
    <n v="4174"/>
    <n v="0"/>
  </r>
  <r>
    <n v="272"/>
    <x v="4"/>
    <x v="0"/>
    <n v="2017.1"/>
    <x v="4"/>
    <x v="3"/>
    <n v="4229"/>
    <n v="0"/>
    <x v="1"/>
    <n v="4199"/>
    <n v="4259"/>
    <n v="4220"/>
    <n v="100.2"/>
    <s v="Y"/>
    <n v="4220"/>
    <n v="0"/>
  </r>
  <r>
    <n v="273"/>
    <x v="4"/>
    <x v="1"/>
    <n v="2016.2"/>
    <x v="0"/>
    <x v="0"/>
    <n v="4297"/>
    <n v="0"/>
    <x v="0"/>
    <n v="4180"/>
    <n v="4414"/>
    <n v="4201"/>
    <n v="102.3"/>
    <s v="Y"/>
    <n v="4173"/>
    <n v="0"/>
  </r>
  <r>
    <n v="274"/>
    <x v="4"/>
    <x v="1"/>
    <n v="2016.2"/>
    <x v="1"/>
    <x v="0"/>
    <n v="4226"/>
    <n v="0"/>
    <x v="1"/>
    <n v="4183"/>
    <n v="4269"/>
    <n v="4201"/>
    <n v="100.6"/>
    <s v="Y"/>
    <n v="4187"/>
    <n v="0"/>
  </r>
  <r>
    <n v="275"/>
    <x v="4"/>
    <x v="1"/>
    <n v="2016.3"/>
    <x v="1"/>
    <x v="1"/>
    <n v="3270"/>
    <n v="0"/>
    <x v="0"/>
    <n v="3175"/>
    <n v="3365"/>
    <n v="3264"/>
    <n v="100.2"/>
    <s v="Y"/>
    <n v="3185"/>
    <n v="0"/>
  </r>
  <r>
    <n v="276"/>
    <x v="4"/>
    <x v="1"/>
    <n v="2016.3"/>
    <x v="2"/>
    <x v="1"/>
    <n v="3282"/>
    <n v="0"/>
    <x v="1"/>
    <n v="3256"/>
    <n v="3308"/>
    <n v="3264"/>
    <n v="100.6"/>
    <s v="Y"/>
    <n v="3258"/>
    <n v="0"/>
  </r>
  <r>
    <n v="277"/>
    <x v="4"/>
    <x v="1"/>
    <n v="2016.4"/>
    <x v="2"/>
    <x v="2"/>
    <n v="3261"/>
    <n v="0"/>
    <x v="0"/>
    <n v="3178"/>
    <n v="3344"/>
    <n v="3222"/>
    <n v="101.2"/>
    <s v="Y"/>
    <n v="3190"/>
    <n v="0"/>
  </r>
  <r>
    <n v="278"/>
    <x v="4"/>
    <x v="1"/>
    <n v="2016.4"/>
    <x v="3"/>
    <x v="2"/>
    <n v="3228"/>
    <n v="0"/>
    <x v="1"/>
    <n v="3197"/>
    <n v="3259"/>
    <n v="3222"/>
    <n v="100.2"/>
    <s v="Y"/>
    <n v="3207"/>
    <n v="0"/>
  </r>
  <r>
    <n v="279"/>
    <x v="4"/>
    <x v="1"/>
    <n v="2017.1"/>
    <x v="3"/>
    <x v="3"/>
    <n v="3356"/>
    <n v="0"/>
    <x v="0"/>
    <n v="3262"/>
    <n v="3450"/>
    <n v="3313"/>
    <n v="101.3"/>
    <s v="Y"/>
    <n v="3286"/>
    <n v="0"/>
  </r>
  <r>
    <n v="280"/>
    <x v="4"/>
    <x v="1"/>
    <n v="2017.1"/>
    <x v="4"/>
    <x v="3"/>
    <n v="3320"/>
    <n v="0"/>
    <x v="1"/>
    <n v="3289"/>
    <n v="3351"/>
    <n v="3313"/>
    <n v="100.2"/>
    <s v="Y"/>
    <n v="3301"/>
    <n v="0"/>
  </r>
  <r>
    <n v="281"/>
    <x v="4"/>
    <x v="2"/>
    <n v="2015.2"/>
    <x v="5"/>
    <x v="4"/>
    <n v="40075"/>
    <n v="0"/>
    <x v="0"/>
    <n v="39637"/>
    <n v="40513"/>
    <n v="40360"/>
    <n v="99.3"/>
    <s v="Y"/>
    <n v="40637"/>
    <n v="0"/>
  </r>
  <r>
    <n v="282"/>
    <x v="4"/>
    <x v="2"/>
    <n v="2015.2"/>
    <x v="6"/>
    <x v="4"/>
    <n v="40644"/>
    <n v="0"/>
    <x v="1"/>
    <n v="40423"/>
    <n v="40865"/>
    <n v="40360"/>
    <n v="100.7"/>
    <s v="Y"/>
    <n v="40438"/>
    <n v="0"/>
  </r>
  <r>
    <n v="283"/>
    <x v="4"/>
    <x v="2"/>
    <n v="2015.3"/>
    <x v="6"/>
    <x v="5"/>
    <n v="42400"/>
    <n v="0"/>
    <x v="0"/>
    <n v="41949"/>
    <n v="42851"/>
    <n v="42392"/>
    <n v="100"/>
    <s v="Y"/>
    <n v="42433"/>
    <n v="0"/>
  </r>
  <r>
    <n v="284"/>
    <x v="4"/>
    <x v="2"/>
    <n v="2015.3"/>
    <x v="7"/>
    <x v="5"/>
    <n v="42992"/>
    <n v="0"/>
    <x v="1"/>
    <n v="42799"/>
    <n v="43185"/>
    <n v="42392"/>
    <n v="101.4"/>
    <s v="Y"/>
    <n v="42427"/>
    <n v="0"/>
  </r>
  <r>
    <n v="285"/>
    <x v="4"/>
    <x v="2"/>
    <n v="2015.4"/>
    <x v="6"/>
    <x v="6"/>
    <n v="41352"/>
    <n v="0"/>
    <x v="0"/>
    <n v="38530"/>
    <n v="44174"/>
    <n v="43019"/>
    <n v="96.1"/>
    <s v="Y"/>
    <n v="42290"/>
    <n v="0"/>
  </r>
  <r>
    <n v="286"/>
    <x v="4"/>
    <x v="2"/>
    <n v="2015.4"/>
    <x v="7"/>
    <x v="6"/>
    <n v="43569"/>
    <n v="0"/>
    <x v="1"/>
    <n v="43205"/>
    <n v="43933"/>
    <n v="43019"/>
    <n v="101.3"/>
    <s v="Y"/>
    <n v="42961"/>
    <n v="0"/>
  </r>
  <r>
    <n v="287"/>
    <x v="4"/>
    <x v="2"/>
    <n v="2016.1"/>
    <x v="8"/>
    <x v="7"/>
    <n v="42082"/>
    <n v="0"/>
    <x v="0"/>
    <n v="41614"/>
    <n v="42550"/>
    <n v="41429"/>
    <n v="101.6"/>
    <s v="N"/>
    <n v="41253"/>
    <n v="0"/>
  </r>
  <r>
    <n v="288"/>
    <x v="4"/>
    <x v="2"/>
    <n v="2016.1"/>
    <x v="0"/>
    <x v="7"/>
    <n v="42885"/>
    <n v="0"/>
    <x v="1"/>
    <n v="42587"/>
    <n v="43183"/>
    <n v="41429"/>
    <n v="103.5"/>
    <s v="N"/>
    <n v="41405"/>
    <n v="0"/>
  </r>
  <r>
    <n v="257"/>
    <x v="4"/>
    <x v="3"/>
    <n v="2015.2"/>
    <x v="5"/>
    <x v="4"/>
    <n v="3314"/>
    <n v="0"/>
    <x v="0"/>
    <n v="3060"/>
    <n v="3568"/>
    <n v="2783"/>
    <n v="119.1"/>
    <s v="N"/>
    <n v="2658"/>
    <n v="0"/>
  </r>
  <r>
    <n v="258"/>
    <x v="4"/>
    <x v="3"/>
    <n v="2015.2"/>
    <x v="6"/>
    <x v="4"/>
    <n v="3042"/>
    <n v="0"/>
    <x v="1"/>
    <n v="2951"/>
    <n v="3133"/>
    <n v="2783"/>
    <n v="109.3"/>
    <s v="N"/>
    <n v="2780"/>
    <n v="0"/>
  </r>
  <r>
    <n v="259"/>
    <x v="4"/>
    <x v="3"/>
    <n v="2015.3"/>
    <x v="6"/>
    <x v="5"/>
    <n v="2762"/>
    <n v="0"/>
    <x v="0"/>
    <n v="2525"/>
    <n v="2999"/>
    <n v="2242"/>
    <n v="123.2"/>
    <s v="N"/>
    <n v="2227"/>
    <n v="0"/>
  </r>
  <r>
    <n v="260"/>
    <x v="4"/>
    <x v="3"/>
    <n v="2015.3"/>
    <x v="7"/>
    <x v="5"/>
    <n v="2445"/>
    <n v="0"/>
    <x v="1"/>
    <n v="2346"/>
    <n v="2544"/>
    <n v="2242"/>
    <n v="109.1"/>
    <s v="N"/>
    <n v="2238"/>
    <n v="0"/>
  </r>
  <r>
    <n v="261"/>
    <x v="4"/>
    <x v="3"/>
    <n v="2015.4"/>
    <x v="6"/>
    <x v="6"/>
    <n v="3916"/>
    <n v="0"/>
    <x v="0"/>
    <n v="3280"/>
    <n v="4552"/>
    <n v="2191"/>
    <n v="178.7"/>
    <s v="N"/>
    <n v="1760"/>
    <n v="0"/>
  </r>
  <r>
    <n v="262"/>
    <x v="4"/>
    <x v="3"/>
    <n v="2015.4"/>
    <x v="7"/>
    <x v="6"/>
    <n v="2710"/>
    <n v="0"/>
    <x v="1"/>
    <n v="2465"/>
    <n v="2955"/>
    <n v="2191"/>
    <n v="123.7"/>
    <s v="N"/>
    <n v="2187"/>
    <n v="0"/>
  </r>
  <r>
    <n v="263"/>
    <x v="4"/>
    <x v="3"/>
    <n v="2016.1"/>
    <x v="8"/>
    <x v="7"/>
    <n v="3491"/>
    <n v="0"/>
    <x v="0"/>
    <n v="3103"/>
    <n v="3879"/>
    <n v="2844"/>
    <n v="122.7"/>
    <s v="N"/>
    <n v="2834"/>
    <n v="0"/>
  </r>
  <r>
    <n v="264"/>
    <x v="4"/>
    <x v="3"/>
    <n v="2016.1"/>
    <x v="0"/>
    <x v="7"/>
    <n v="3069"/>
    <n v="0"/>
    <x v="1"/>
    <n v="2908"/>
    <n v="3230"/>
    <n v="2844"/>
    <n v="107.9"/>
    <s v="N"/>
    <n v="2841"/>
    <n v="0"/>
  </r>
  <r>
    <n v="201"/>
    <x v="5"/>
    <x v="0"/>
    <n v="2016.2"/>
    <x v="0"/>
    <x v="0"/>
    <n v="1010"/>
    <n v="0"/>
    <x v="0"/>
    <n v="1009"/>
    <n v="1011"/>
    <n v="1012"/>
    <n v="99.8"/>
    <s v="N"/>
    <n v="1010"/>
    <n v="0"/>
  </r>
  <r>
    <n v="202"/>
    <x v="5"/>
    <x v="0"/>
    <n v="2016.2"/>
    <x v="1"/>
    <x v="0"/>
    <n v="1012"/>
    <n v="0"/>
    <x v="1"/>
    <n v="1011"/>
    <n v="1013"/>
    <n v="1012"/>
    <n v="100"/>
    <s v="N"/>
    <n v="1012"/>
    <n v="0"/>
  </r>
  <r>
    <n v="203"/>
    <x v="5"/>
    <x v="0"/>
    <n v="2016.3"/>
    <x v="1"/>
    <x v="1"/>
    <n v="1458"/>
    <n v="0"/>
    <x v="0"/>
    <n v="1451"/>
    <n v="1465"/>
    <n v="1459"/>
    <n v="99.9"/>
    <s v="Y"/>
    <n v="1457"/>
    <n v="0"/>
  </r>
  <r>
    <n v="204"/>
    <x v="5"/>
    <x v="0"/>
    <n v="2016.3"/>
    <x v="2"/>
    <x v="1"/>
    <n v="1461"/>
    <n v="0"/>
    <x v="1"/>
    <n v="1458"/>
    <n v="1464"/>
    <n v="1459"/>
    <n v="100.1"/>
    <s v="Y"/>
    <n v="1460"/>
    <n v="0"/>
  </r>
  <r>
    <n v="205"/>
    <x v="5"/>
    <x v="0"/>
    <n v="2016.4"/>
    <x v="2"/>
    <x v="2"/>
    <n v="1152"/>
    <n v="0"/>
    <x v="0"/>
    <n v="1146"/>
    <n v="1158"/>
    <n v="1152"/>
    <n v="100"/>
    <s v="Y"/>
    <n v="1151"/>
    <n v="0"/>
  </r>
  <r>
    <n v="206"/>
    <x v="5"/>
    <x v="0"/>
    <n v="2016.4"/>
    <x v="3"/>
    <x v="2"/>
    <n v="1152"/>
    <n v="0"/>
    <x v="1"/>
    <n v="1150"/>
    <n v="1154"/>
    <n v="1152"/>
    <n v="100"/>
    <s v="Y"/>
    <n v="1152"/>
    <n v="0"/>
  </r>
  <r>
    <n v="207"/>
    <x v="5"/>
    <x v="0"/>
    <n v="2017.1"/>
    <x v="3"/>
    <x v="3"/>
    <n v="1193"/>
    <n v="0"/>
    <x v="0"/>
    <n v="1187"/>
    <n v="1199"/>
    <n v="1198"/>
    <n v="99.6"/>
    <s v="Y"/>
    <n v="1192"/>
    <n v="0"/>
  </r>
  <r>
    <n v="208"/>
    <x v="5"/>
    <x v="0"/>
    <n v="2017.1"/>
    <x v="4"/>
    <x v="3"/>
    <n v="1199"/>
    <n v="0"/>
    <x v="1"/>
    <n v="1197"/>
    <n v="1201"/>
    <n v="1198"/>
    <n v="100.1"/>
    <s v="Y"/>
    <n v="1198"/>
    <n v="0"/>
  </r>
  <r>
    <n v="209"/>
    <x v="5"/>
    <x v="1"/>
    <n v="2016.2"/>
    <x v="0"/>
    <x v="0"/>
    <n v="1013"/>
    <n v="0"/>
    <x v="0"/>
    <n v="956"/>
    <n v="1070"/>
    <n v="1009"/>
    <n v="100.4"/>
    <s v="Y"/>
    <n v="961"/>
    <n v="0"/>
  </r>
  <r>
    <n v="210"/>
    <x v="5"/>
    <x v="1"/>
    <n v="2016.2"/>
    <x v="1"/>
    <x v="0"/>
    <n v="1023"/>
    <n v="0"/>
    <x v="1"/>
    <n v="990"/>
    <n v="1056"/>
    <n v="1009"/>
    <n v="101.4"/>
    <s v="Y"/>
    <n v="1000"/>
    <n v="0"/>
  </r>
  <r>
    <n v="211"/>
    <x v="5"/>
    <x v="1"/>
    <n v="2016.3"/>
    <x v="1"/>
    <x v="1"/>
    <n v="730"/>
    <n v="0"/>
    <x v="0"/>
    <n v="692"/>
    <n v="768"/>
    <n v="712"/>
    <n v="102.5"/>
    <s v="Y"/>
    <n v="691"/>
    <n v="0"/>
  </r>
  <r>
    <n v="212"/>
    <x v="5"/>
    <x v="1"/>
    <n v="2016.3"/>
    <x v="2"/>
    <x v="1"/>
    <n v="717"/>
    <n v="0"/>
    <x v="1"/>
    <n v="697"/>
    <n v="737"/>
    <n v="712"/>
    <n v="100.7"/>
    <s v="Y"/>
    <n v="703"/>
    <n v="0"/>
  </r>
  <r>
    <n v="213"/>
    <x v="5"/>
    <x v="1"/>
    <n v="2016.4"/>
    <x v="2"/>
    <x v="2"/>
    <n v="800"/>
    <n v="0"/>
    <x v="0"/>
    <n v="759"/>
    <n v="841"/>
    <n v="797"/>
    <n v="100.4"/>
    <s v="Y"/>
    <n v="761"/>
    <n v="0"/>
  </r>
  <r>
    <n v="214"/>
    <x v="5"/>
    <x v="1"/>
    <n v="2016.4"/>
    <x v="3"/>
    <x v="2"/>
    <n v="795"/>
    <n v="0"/>
    <x v="1"/>
    <n v="784"/>
    <n v="806"/>
    <n v="797"/>
    <n v="99.7"/>
    <s v="Y"/>
    <n v="783"/>
    <n v="0"/>
  </r>
  <r>
    <n v="215"/>
    <x v="5"/>
    <x v="1"/>
    <n v="2017.1"/>
    <x v="3"/>
    <x v="3"/>
    <n v="694"/>
    <n v="0"/>
    <x v="0"/>
    <n v="673"/>
    <n v="715"/>
    <n v="700"/>
    <n v="99.1"/>
    <s v="Y"/>
    <n v="666"/>
    <n v="0"/>
  </r>
  <r>
    <n v="216"/>
    <x v="5"/>
    <x v="1"/>
    <n v="2017.1"/>
    <x v="4"/>
    <x v="3"/>
    <n v="699"/>
    <n v="0"/>
    <x v="1"/>
    <n v="687"/>
    <n v="711"/>
    <n v="700"/>
    <n v="99.9"/>
    <s v="Y"/>
    <n v="688"/>
    <n v="0"/>
  </r>
  <r>
    <n v="217"/>
    <x v="5"/>
    <x v="2"/>
    <n v="2015.2"/>
    <x v="5"/>
    <x v="4"/>
    <n v="8530"/>
    <n v="0"/>
    <x v="0"/>
    <n v="8408"/>
    <n v="8652"/>
    <n v="8452"/>
    <n v="100.9"/>
    <s v="Y"/>
    <n v="8812"/>
    <n v="0"/>
  </r>
  <r>
    <n v="218"/>
    <x v="5"/>
    <x v="2"/>
    <n v="2015.2"/>
    <x v="6"/>
    <x v="4"/>
    <n v="8506"/>
    <n v="0"/>
    <x v="1"/>
    <n v="8415"/>
    <n v="8597"/>
    <n v="8452"/>
    <n v="100.6"/>
    <s v="Y"/>
    <n v="8646"/>
    <n v="0"/>
  </r>
  <r>
    <n v="219"/>
    <x v="5"/>
    <x v="2"/>
    <n v="2015.3"/>
    <x v="6"/>
    <x v="5"/>
    <n v="8809"/>
    <n v="0"/>
    <x v="0"/>
    <n v="8693"/>
    <n v="8925"/>
    <n v="8691"/>
    <n v="101.4"/>
    <s v="N"/>
    <n v="9059"/>
    <n v="0"/>
  </r>
  <r>
    <n v="220"/>
    <x v="5"/>
    <x v="2"/>
    <n v="2015.3"/>
    <x v="7"/>
    <x v="5"/>
    <n v="8738"/>
    <n v="0"/>
    <x v="1"/>
    <n v="8645"/>
    <n v="8831"/>
    <n v="8691"/>
    <n v="100.5"/>
    <s v="N"/>
    <n v="8865"/>
    <n v="0"/>
  </r>
  <r>
    <n v="221"/>
    <x v="5"/>
    <x v="2"/>
    <n v="2015.4"/>
    <x v="6"/>
    <x v="6"/>
    <n v="8914"/>
    <n v="0"/>
    <x v="0"/>
    <n v="8141"/>
    <n v="9687"/>
    <n v="8533"/>
    <n v="104.5"/>
    <s v="Y"/>
    <n v="9161"/>
    <n v="0"/>
  </r>
  <r>
    <n v="222"/>
    <x v="5"/>
    <x v="2"/>
    <n v="2015.4"/>
    <x v="7"/>
    <x v="6"/>
    <n v="8584"/>
    <n v="0"/>
    <x v="1"/>
    <n v="8468"/>
    <n v="8700"/>
    <n v="8533"/>
    <n v="100.6"/>
    <s v="Y"/>
    <n v="8844"/>
    <n v="0"/>
  </r>
  <r>
    <n v="223"/>
    <x v="5"/>
    <x v="2"/>
    <n v="2016.1"/>
    <x v="8"/>
    <x v="7"/>
    <n v="8080"/>
    <n v="0"/>
    <x v="0"/>
    <n v="7966"/>
    <n v="8194"/>
    <n v="8078"/>
    <n v="100"/>
    <s v="Y"/>
    <n v="8336"/>
    <n v="0"/>
  </r>
  <r>
    <n v="224"/>
    <x v="5"/>
    <x v="2"/>
    <n v="2016.1"/>
    <x v="0"/>
    <x v="7"/>
    <n v="8065"/>
    <n v="0"/>
    <x v="1"/>
    <n v="7977"/>
    <n v="8153"/>
    <n v="8078"/>
    <n v="99.8"/>
    <s v="Y"/>
    <n v="8223"/>
    <n v="0"/>
  </r>
  <r>
    <n v="193"/>
    <x v="5"/>
    <x v="3"/>
    <n v="2015.2"/>
    <x v="5"/>
    <x v="4"/>
    <n v="547"/>
    <n v="0"/>
    <x v="0"/>
    <n v="507"/>
    <n v="587"/>
    <n v="577"/>
    <n v="94.8"/>
    <s v="Y"/>
    <n v="451"/>
    <n v="0"/>
  </r>
  <r>
    <n v="194"/>
    <x v="5"/>
    <x v="3"/>
    <n v="2015.2"/>
    <x v="6"/>
    <x v="4"/>
    <n v="568"/>
    <n v="0"/>
    <x v="1"/>
    <n v="552"/>
    <n v="584"/>
    <n v="577"/>
    <n v="98.4"/>
    <s v="Y"/>
    <n v="522"/>
    <n v="0"/>
  </r>
  <r>
    <n v="195"/>
    <x v="5"/>
    <x v="3"/>
    <n v="2015.3"/>
    <x v="6"/>
    <x v="5"/>
    <n v="520"/>
    <n v="0"/>
    <x v="0"/>
    <n v="479"/>
    <n v="561"/>
    <n v="593"/>
    <n v="87.7"/>
    <s v="N"/>
    <n v="430"/>
    <n v="0"/>
  </r>
  <r>
    <n v="196"/>
    <x v="5"/>
    <x v="3"/>
    <n v="2015.3"/>
    <x v="7"/>
    <x v="5"/>
    <n v="577"/>
    <n v="0"/>
    <x v="1"/>
    <n v="563"/>
    <n v="591"/>
    <n v="593"/>
    <n v="97.3"/>
    <s v="N"/>
    <n v="531"/>
    <n v="0"/>
  </r>
  <r>
    <n v="197"/>
    <x v="5"/>
    <x v="3"/>
    <n v="2015.4"/>
    <x v="6"/>
    <x v="6"/>
    <n v="489"/>
    <n v="0"/>
    <x v="0"/>
    <n v="384"/>
    <n v="594"/>
    <n v="552"/>
    <n v="88.6"/>
    <s v="Y"/>
    <n v="215"/>
    <n v="0"/>
  </r>
  <r>
    <n v="198"/>
    <x v="5"/>
    <x v="3"/>
    <n v="2015.4"/>
    <x v="7"/>
    <x v="6"/>
    <n v="519"/>
    <n v="0"/>
    <x v="1"/>
    <n v="477"/>
    <n v="561"/>
    <n v="552"/>
    <n v="94"/>
    <s v="Y"/>
    <n v="427"/>
    <n v="0"/>
  </r>
  <r>
    <n v="199"/>
    <x v="5"/>
    <x v="3"/>
    <n v="2016.1"/>
    <x v="8"/>
    <x v="7"/>
    <n v="505"/>
    <n v="0"/>
    <x v="0"/>
    <n v="466"/>
    <n v="544"/>
    <n v="499"/>
    <n v="101.2"/>
    <s v="Y"/>
    <n v="415"/>
    <n v="0"/>
  </r>
  <r>
    <n v="200"/>
    <x v="5"/>
    <x v="3"/>
    <n v="2016.1"/>
    <x v="0"/>
    <x v="7"/>
    <n v="510"/>
    <n v="0"/>
    <x v="1"/>
    <n v="481"/>
    <n v="539"/>
    <n v="499"/>
    <n v="102.2"/>
    <s v="Y"/>
    <n v="464"/>
    <n v="0"/>
  </r>
  <r>
    <n v="105"/>
    <x v="6"/>
    <x v="0"/>
    <n v="2016.2"/>
    <x v="0"/>
    <x v="0"/>
    <n v="371"/>
    <n v="0"/>
    <x v="0"/>
    <n v="349"/>
    <n v="393"/>
    <n v="362"/>
    <n v="102.5"/>
    <s v="Y"/>
    <n v="358"/>
    <n v="0"/>
  </r>
  <r>
    <n v="106"/>
    <x v="6"/>
    <x v="0"/>
    <n v="2016.2"/>
    <x v="1"/>
    <x v="0"/>
    <n v="362"/>
    <n v="0"/>
    <x v="1"/>
    <n v="360"/>
    <n v="364"/>
    <n v="362"/>
    <n v="100"/>
    <s v="Y"/>
    <n v="361"/>
    <n v="0"/>
  </r>
  <r>
    <n v="107"/>
    <x v="6"/>
    <x v="0"/>
    <n v="2016.3"/>
    <x v="1"/>
    <x v="1"/>
    <n v="722"/>
    <n v="0"/>
    <x v="0"/>
    <n v="681"/>
    <n v="763"/>
    <n v="708"/>
    <n v="102"/>
    <s v="Y"/>
    <n v="702"/>
    <n v="0"/>
  </r>
  <r>
    <n v="108"/>
    <x v="6"/>
    <x v="0"/>
    <n v="2016.3"/>
    <x v="2"/>
    <x v="1"/>
    <n v="706"/>
    <n v="0"/>
    <x v="1"/>
    <n v="703"/>
    <n v="709"/>
    <n v="708"/>
    <n v="99.7"/>
    <s v="Y"/>
    <n v="705"/>
    <n v="0"/>
  </r>
  <r>
    <n v="109"/>
    <x v="6"/>
    <x v="0"/>
    <n v="2016.4"/>
    <x v="2"/>
    <x v="2"/>
    <n v="608"/>
    <n v="0"/>
    <x v="0"/>
    <n v="574"/>
    <n v="642"/>
    <n v="593"/>
    <n v="102.5"/>
    <s v="Y"/>
    <n v="592"/>
    <n v="0"/>
  </r>
  <r>
    <n v="110"/>
    <x v="6"/>
    <x v="0"/>
    <n v="2016.4"/>
    <x v="3"/>
    <x v="2"/>
    <n v="594"/>
    <n v="0"/>
    <x v="1"/>
    <n v="589"/>
    <n v="599"/>
    <n v="593"/>
    <n v="100.2"/>
    <s v="Y"/>
    <n v="593"/>
    <n v="0"/>
  </r>
  <r>
    <n v="111"/>
    <x v="6"/>
    <x v="0"/>
    <n v="2017.1"/>
    <x v="3"/>
    <x v="3"/>
    <n v="438"/>
    <n v="0"/>
    <x v="0"/>
    <n v="415"/>
    <n v="461"/>
    <n v="431"/>
    <n v="101.6"/>
    <s v="Y"/>
    <n v="427"/>
    <n v="0"/>
  </r>
  <r>
    <n v="112"/>
    <x v="6"/>
    <x v="0"/>
    <n v="2017.1"/>
    <x v="4"/>
    <x v="3"/>
    <n v="431"/>
    <n v="0"/>
    <x v="1"/>
    <n v="428"/>
    <n v="434"/>
    <n v="431"/>
    <n v="100"/>
    <s v="Y"/>
    <n v="430"/>
    <n v="0"/>
  </r>
  <r>
    <n v="113"/>
    <x v="6"/>
    <x v="1"/>
    <n v="2016.2"/>
    <x v="0"/>
    <x v="0"/>
    <n v="417"/>
    <n v="0"/>
    <x v="0"/>
    <n v="388"/>
    <n v="446"/>
    <n v="442"/>
    <n v="94.3"/>
    <s v="Y"/>
    <n v="380"/>
    <n v="0"/>
  </r>
  <r>
    <n v="114"/>
    <x v="6"/>
    <x v="1"/>
    <n v="2016.2"/>
    <x v="1"/>
    <x v="0"/>
    <n v="440"/>
    <n v="0"/>
    <x v="1"/>
    <n v="411"/>
    <n v="469"/>
    <n v="442"/>
    <n v="99.5"/>
    <s v="Y"/>
    <n v="424"/>
    <n v="0"/>
  </r>
  <r>
    <n v="115"/>
    <x v="6"/>
    <x v="1"/>
    <n v="2016.3"/>
    <x v="1"/>
    <x v="1"/>
    <n v="262"/>
    <n v="0"/>
    <x v="0"/>
    <n v="243"/>
    <n v="281"/>
    <n v="264"/>
    <n v="99.2"/>
    <s v="Y"/>
    <n v="238"/>
    <n v="0"/>
  </r>
  <r>
    <n v="116"/>
    <x v="6"/>
    <x v="1"/>
    <n v="2016.3"/>
    <x v="2"/>
    <x v="1"/>
    <n v="264"/>
    <n v="0"/>
    <x v="1"/>
    <n v="241"/>
    <n v="287"/>
    <n v="264"/>
    <n v="100"/>
    <s v="Y"/>
    <n v="253"/>
    <n v="0"/>
  </r>
  <r>
    <n v="117"/>
    <x v="6"/>
    <x v="1"/>
    <n v="2016.4"/>
    <x v="2"/>
    <x v="2"/>
    <n v="217"/>
    <n v="226"/>
    <x v="0"/>
    <n v="156"/>
    <n v="278"/>
    <n v="206"/>
    <n v="105.3"/>
    <s v="Y"/>
    <n v="197"/>
    <n v="109.7"/>
  </r>
  <r>
    <n v="118"/>
    <x v="6"/>
    <x v="1"/>
    <n v="2016.4"/>
    <x v="3"/>
    <x v="2"/>
    <n v="212"/>
    <n v="0"/>
    <x v="1"/>
    <n v="189"/>
    <n v="235"/>
    <n v="206"/>
    <n v="102.9"/>
    <s v="Y"/>
    <n v="200"/>
    <n v="0"/>
  </r>
  <r>
    <n v="119"/>
    <x v="6"/>
    <x v="1"/>
    <n v="2017.1"/>
    <x v="3"/>
    <x v="3"/>
    <n v="285"/>
    <n v="297"/>
    <x v="0"/>
    <n v="199"/>
    <n v="371"/>
    <n v="266"/>
    <n v="107.1"/>
    <s v="Y"/>
    <n v="257"/>
    <n v="111.7"/>
  </r>
  <r>
    <n v="120"/>
    <x v="6"/>
    <x v="1"/>
    <n v="2017.1"/>
    <x v="4"/>
    <x v="3"/>
    <n v="279"/>
    <n v="0"/>
    <x v="1"/>
    <n v="248"/>
    <n v="310"/>
    <n v="266"/>
    <n v="104.9"/>
    <s v="Y"/>
    <n v="262"/>
    <n v="0"/>
  </r>
  <r>
    <n v="121"/>
    <x v="6"/>
    <x v="2"/>
    <n v="2015.2"/>
    <x v="5"/>
    <x v="4"/>
    <n v="3497"/>
    <n v="0"/>
    <x v="0"/>
    <n v="3194"/>
    <n v="3800"/>
    <n v="3556"/>
    <n v="98.3"/>
    <s v="Y"/>
    <n v="3635"/>
    <n v="0"/>
  </r>
  <r>
    <n v="122"/>
    <x v="6"/>
    <x v="2"/>
    <n v="2015.2"/>
    <x v="6"/>
    <x v="4"/>
    <n v="3543"/>
    <n v="0"/>
    <x v="1"/>
    <n v="3475"/>
    <n v="3611"/>
    <n v="3556"/>
    <n v="99.6"/>
    <s v="Y"/>
    <n v="3588"/>
    <n v="0"/>
  </r>
  <r>
    <n v="123"/>
    <x v="6"/>
    <x v="2"/>
    <n v="2015.3"/>
    <x v="6"/>
    <x v="5"/>
    <n v="3835"/>
    <n v="3797"/>
    <x v="0"/>
    <n v="3513"/>
    <n v="4157"/>
    <n v="3823"/>
    <n v="100.3"/>
    <s v="Y"/>
    <n v="3907"/>
    <n v="99.3"/>
  </r>
  <r>
    <n v="124"/>
    <x v="6"/>
    <x v="2"/>
    <n v="2015.3"/>
    <x v="7"/>
    <x v="5"/>
    <n v="3845"/>
    <n v="0"/>
    <x v="1"/>
    <n v="3813"/>
    <n v="3877"/>
    <n v="3823"/>
    <n v="100.6"/>
    <s v="Y"/>
    <n v="3877"/>
    <n v="0"/>
  </r>
  <r>
    <n v="125"/>
    <x v="6"/>
    <x v="2"/>
    <n v="2015.4"/>
    <x v="6"/>
    <x v="6"/>
    <n v="3569"/>
    <n v="3531"/>
    <x v="0"/>
    <n v="2123"/>
    <n v="5015"/>
    <n v="3584"/>
    <n v="99.6"/>
    <s v="Y"/>
    <n v="3908"/>
    <n v="98.5"/>
  </r>
  <r>
    <n v="126"/>
    <x v="6"/>
    <x v="2"/>
    <n v="2015.4"/>
    <x v="7"/>
    <x v="6"/>
    <n v="3726"/>
    <n v="0"/>
    <x v="1"/>
    <n v="3633"/>
    <n v="3819"/>
    <n v="3584"/>
    <n v="104"/>
    <s v="Y"/>
    <n v="3805"/>
    <n v="0"/>
  </r>
  <r>
    <n v="127"/>
    <x v="6"/>
    <x v="2"/>
    <n v="2016.1"/>
    <x v="8"/>
    <x v="7"/>
    <n v="3477"/>
    <n v="0"/>
    <x v="0"/>
    <n v="3421"/>
    <n v="3533"/>
    <n v="3329"/>
    <n v="104.4"/>
    <s v="N"/>
    <n v="3548"/>
    <n v="0"/>
  </r>
  <r>
    <n v="128"/>
    <x v="6"/>
    <x v="2"/>
    <n v="2016.1"/>
    <x v="0"/>
    <x v="7"/>
    <n v="3442"/>
    <n v="0"/>
    <x v="1"/>
    <n v="3419"/>
    <n v="3465"/>
    <n v="3329"/>
    <n v="103.4"/>
    <s v="N"/>
    <n v="3471"/>
    <n v="0"/>
  </r>
  <r>
    <n v="97"/>
    <x v="6"/>
    <x v="3"/>
    <n v="2015.2"/>
    <x v="5"/>
    <x v="4"/>
    <n v="472"/>
    <n v="0"/>
    <x v="0"/>
    <n v="198"/>
    <n v="746"/>
    <n v="425"/>
    <n v="111.1"/>
    <s v="Y"/>
    <n v="389"/>
    <n v="0"/>
  </r>
  <r>
    <n v="98"/>
    <x v="6"/>
    <x v="3"/>
    <n v="2015.2"/>
    <x v="6"/>
    <x v="4"/>
    <n v="433"/>
    <n v="0"/>
    <x v="1"/>
    <n v="371"/>
    <n v="495"/>
    <n v="425"/>
    <n v="101.9"/>
    <s v="Y"/>
    <n v="410"/>
    <n v="0"/>
  </r>
  <r>
    <n v="99"/>
    <x v="6"/>
    <x v="3"/>
    <n v="2015.3"/>
    <x v="6"/>
    <x v="5"/>
    <n v="481"/>
    <n v="519"/>
    <x v="0"/>
    <n v="186"/>
    <n v="776"/>
    <n v="446"/>
    <n v="107.8"/>
    <s v="Y"/>
    <n v="417"/>
    <n v="116.4"/>
  </r>
  <r>
    <n v="100"/>
    <x v="6"/>
    <x v="3"/>
    <n v="2015.3"/>
    <x v="7"/>
    <x v="5"/>
    <n v="442"/>
    <n v="0"/>
    <x v="1"/>
    <n v="418"/>
    <n v="466"/>
    <n v="446"/>
    <n v="99.1"/>
    <s v="Y"/>
    <n v="426"/>
    <n v="0"/>
  </r>
  <r>
    <n v="101"/>
    <x v="6"/>
    <x v="3"/>
    <n v="2015.4"/>
    <x v="6"/>
    <x v="6"/>
    <n v="708"/>
    <n v="0"/>
    <x v="0"/>
    <n v="-385"/>
    <n v="1801"/>
    <n v="393"/>
    <n v="180.2"/>
    <s v="Y"/>
    <n v="220"/>
    <n v="0"/>
  </r>
  <r>
    <n v="102"/>
    <x v="6"/>
    <x v="3"/>
    <n v="2015.4"/>
    <x v="7"/>
    <x v="6"/>
    <n v="348"/>
    <n v="0"/>
    <x v="1"/>
    <n v="264"/>
    <n v="432"/>
    <n v="393"/>
    <n v="88.5"/>
    <s v="Y"/>
    <n v="304"/>
    <n v="0"/>
  </r>
  <r>
    <n v="103"/>
    <x v="6"/>
    <x v="3"/>
    <n v="2016.1"/>
    <x v="8"/>
    <x v="7"/>
    <n v="301"/>
    <n v="0"/>
    <x v="0"/>
    <n v="256"/>
    <n v="346"/>
    <n v="345"/>
    <n v="87.2"/>
    <s v="Y"/>
    <n v="268"/>
    <n v="0"/>
  </r>
  <r>
    <n v="104"/>
    <x v="6"/>
    <x v="3"/>
    <n v="2016.1"/>
    <x v="0"/>
    <x v="7"/>
    <n v="315"/>
    <n v="0"/>
    <x v="1"/>
    <n v="303"/>
    <n v="327"/>
    <n v="345"/>
    <n v="91.3"/>
    <s v="Y"/>
    <n v="304"/>
    <n v="0"/>
  </r>
  <r>
    <n v="41"/>
    <x v="7"/>
    <x v="0"/>
    <n v="2016.2"/>
    <x v="0"/>
    <x v="0"/>
    <n v="646"/>
    <n v="0"/>
    <x v="0"/>
    <n v="620"/>
    <n v="672"/>
    <n v="717"/>
    <n v="90.1"/>
    <s v="N"/>
    <n v="603"/>
    <n v="0"/>
  </r>
  <r>
    <n v="42"/>
    <x v="7"/>
    <x v="0"/>
    <n v="2016.2"/>
    <x v="1"/>
    <x v="0"/>
    <n v="667"/>
    <n v="0"/>
    <x v="1"/>
    <n v="651"/>
    <n v="683"/>
    <n v="717"/>
    <n v="93"/>
    <s v="N"/>
    <n v="653"/>
    <n v="0"/>
  </r>
  <r>
    <n v="43"/>
    <x v="7"/>
    <x v="0"/>
    <n v="2016.3"/>
    <x v="1"/>
    <x v="1"/>
    <n v="1190"/>
    <n v="0"/>
    <x v="0"/>
    <n v="1130"/>
    <n v="1250"/>
    <n v="1432"/>
    <n v="83.1"/>
    <s v="N"/>
    <n v="1113"/>
    <n v="0"/>
  </r>
  <r>
    <n v="44"/>
    <x v="7"/>
    <x v="0"/>
    <n v="2016.3"/>
    <x v="2"/>
    <x v="1"/>
    <n v="1231"/>
    <n v="0"/>
    <x v="1"/>
    <n v="1206"/>
    <n v="1256"/>
    <n v="1432"/>
    <n v="86"/>
    <s v="N"/>
    <n v="1213"/>
    <n v="0"/>
  </r>
  <r>
    <n v="45"/>
    <x v="7"/>
    <x v="0"/>
    <n v="2016.4"/>
    <x v="2"/>
    <x v="2"/>
    <n v="867"/>
    <n v="0"/>
    <x v="0"/>
    <n v="819"/>
    <n v="915"/>
    <n v="1037"/>
    <n v="83.6"/>
    <s v="N"/>
    <n v="816"/>
    <n v="0"/>
  </r>
  <r>
    <n v="46"/>
    <x v="7"/>
    <x v="0"/>
    <n v="2016.4"/>
    <x v="3"/>
    <x v="2"/>
    <n v="1041"/>
    <n v="0"/>
    <x v="1"/>
    <n v="999"/>
    <n v="1083"/>
    <n v="1037"/>
    <n v="100.4"/>
    <s v="N"/>
    <n v="1022"/>
    <n v="0"/>
  </r>
  <r>
    <n v="47"/>
    <x v="7"/>
    <x v="0"/>
    <n v="2017.1"/>
    <x v="3"/>
    <x v="3"/>
    <n v="1112"/>
    <n v="0"/>
    <x v="0"/>
    <n v="1045"/>
    <n v="1179"/>
    <n v="1084"/>
    <n v="102.6"/>
    <s v="Y"/>
    <n v="1045"/>
    <n v="0"/>
  </r>
  <r>
    <n v="48"/>
    <x v="7"/>
    <x v="0"/>
    <n v="2017.1"/>
    <x v="4"/>
    <x v="3"/>
    <n v="1108"/>
    <n v="0"/>
    <x v="1"/>
    <n v="1021"/>
    <n v="1195"/>
    <n v="1084"/>
    <n v="102.2"/>
    <s v="Y"/>
    <n v="1077"/>
    <n v="0"/>
  </r>
  <r>
    <n v="49"/>
    <x v="7"/>
    <x v="1"/>
    <n v="2016.2"/>
    <x v="0"/>
    <x v="0"/>
    <n v="792"/>
    <n v="0"/>
    <x v="0"/>
    <n v="679"/>
    <n v="905"/>
    <n v="804"/>
    <n v="98.5"/>
    <s v="Y"/>
    <n v="746"/>
    <n v="0"/>
  </r>
  <r>
    <n v="50"/>
    <x v="7"/>
    <x v="1"/>
    <n v="2016.2"/>
    <x v="1"/>
    <x v="0"/>
    <n v="804"/>
    <n v="0"/>
    <x v="1"/>
    <n v="765"/>
    <n v="843"/>
    <n v="804"/>
    <n v="100"/>
    <s v="Y"/>
    <n v="784"/>
    <n v="0"/>
  </r>
  <r>
    <n v="51"/>
    <x v="7"/>
    <x v="1"/>
    <n v="2016.3"/>
    <x v="1"/>
    <x v="1"/>
    <n v="756"/>
    <n v="0"/>
    <x v="0"/>
    <n v="648"/>
    <n v="864"/>
    <n v="744"/>
    <n v="101.6"/>
    <s v="Y"/>
    <n v="708"/>
    <n v="0"/>
  </r>
  <r>
    <n v="52"/>
    <x v="7"/>
    <x v="1"/>
    <n v="2016.3"/>
    <x v="2"/>
    <x v="1"/>
    <n v="760"/>
    <n v="0"/>
    <x v="1"/>
    <n v="656"/>
    <n v="864"/>
    <n v="744"/>
    <n v="102.2"/>
    <s v="Y"/>
    <n v="725"/>
    <n v="0"/>
  </r>
  <r>
    <n v="53"/>
    <x v="7"/>
    <x v="1"/>
    <n v="2016.4"/>
    <x v="2"/>
    <x v="2"/>
    <n v="343"/>
    <n v="0"/>
    <x v="0"/>
    <n v="276"/>
    <n v="410"/>
    <n v="351"/>
    <n v="97.7"/>
    <s v="Y"/>
    <n v="317"/>
    <n v="0"/>
  </r>
  <r>
    <n v="54"/>
    <x v="7"/>
    <x v="1"/>
    <n v="2016.4"/>
    <x v="3"/>
    <x v="2"/>
    <n v="355"/>
    <n v="0"/>
    <x v="1"/>
    <n v="306"/>
    <n v="404"/>
    <n v="351"/>
    <n v="101.1"/>
    <s v="Y"/>
    <n v="339"/>
    <n v="0"/>
  </r>
  <r>
    <n v="55"/>
    <x v="7"/>
    <x v="1"/>
    <n v="2017.1"/>
    <x v="3"/>
    <x v="3"/>
    <n v="381"/>
    <n v="0"/>
    <x v="0"/>
    <n v="306"/>
    <n v="456"/>
    <n v="404"/>
    <n v="94.3"/>
    <s v="Y"/>
    <n v="352"/>
    <n v="0"/>
  </r>
  <r>
    <n v="56"/>
    <x v="7"/>
    <x v="1"/>
    <n v="2017.1"/>
    <x v="4"/>
    <x v="3"/>
    <n v="416"/>
    <n v="0"/>
    <x v="1"/>
    <n v="358"/>
    <n v="474"/>
    <n v="404"/>
    <n v="103"/>
    <s v="Y"/>
    <n v="396"/>
    <n v="0"/>
  </r>
  <r>
    <n v="57"/>
    <x v="7"/>
    <x v="2"/>
    <n v="2015.2"/>
    <x v="5"/>
    <x v="4"/>
    <n v="7020"/>
    <n v="0"/>
    <x v="0"/>
    <n v="6671"/>
    <n v="7369"/>
    <n v="7551"/>
    <n v="93"/>
    <s v="N"/>
    <n v="7579"/>
    <n v="0"/>
  </r>
  <r>
    <n v="58"/>
    <x v="7"/>
    <x v="2"/>
    <n v="2015.2"/>
    <x v="6"/>
    <x v="4"/>
    <n v="7272"/>
    <n v="0"/>
    <x v="1"/>
    <n v="6997"/>
    <n v="7547"/>
    <n v="7551"/>
    <n v="96.3"/>
    <s v="N"/>
    <n v="7679"/>
    <n v="0"/>
  </r>
  <r>
    <n v="59"/>
    <x v="7"/>
    <x v="2"/>
    <n v="2015.3"/>
    <x v="6"/>
    <x v="5"/>
    <n v="6997"/>
    <n v="0"/>
    <x v="0"/>
    <n v="6564"/>
    <n v="7430"/>
    <n v="7383"/>
    <n v="94.8"/>
    <s v="Y"/>
    <n v="7450"/>
    <n v="0"/>
  </r>
  <r>
    <n v="60"/>
    <x v="7"/>
    <x v="2"/>
    <n v="2015.3"/>
    <x v="7"/>
    <x v="5"/>
    <n v="7177"/>
    <n v="0"/>
    <x v="1"/>
    <n v="6873"/>
    <n v="7481"/>
    <n v="7383"/>
    <n v="97.2"/>
    <s v="Y"/>
    <n v="7449"/>
    <n v="0"/>
  </r>
  <r>
    <n v="61"/>
    <x v="7"/>
    <x v="2"/>
    <n v="2015.4"/>
    <x v="6"/>
    <x v="6"/>
    <n v="4949"/>
    <n v="0"/>
    <x v="0"/>
    <n v="3674"/>
    <n v="6224"/>
    <n v="6489"/>
    <n v="76.3"/>
    <s v="N"/>
    <n v="6367"/>
    <n v="0"/>
  </r>
  <r>
    <n v="62"/>
    <x v="7"/>
    <x v="2"/>
    <n v="2015.4"/>
    <x v="7"/>
    <x v="6"/>
    <n v="5938"/>
    <n v="0"/>
    <x v="1"/>
    <n v="5540"/>
    <n v="6336"/>
    <n v="6489"/>
    <n v="91.5"/>
    <s v="N"/>
    <n v="6531"/>
    <n v="0"/>
  </r>
  <r>
    <n v="63"/>
    <x v="7"/>
    <x v="2"/>
    <n v="2016.1"/>
    <x v="8"/>
    <x v="7"/>
    <n v="5729"/>
    <n v="5704"/>
    <x v="0"/>
    <n v="5497"/>
    <n v="5961"/>
    <n v="6162"/>
    <n v="93"/>
    <s v="N"/>
    <n v="6166"/>
    <n v="92.6"/>
  </r>
  <r>
    <n v="64"/>
    <x v="7"/>
    <x v="2"/>
    <n v="2016.1"/>
    <x v="0"/>
    <x v="7"/>
    <n v="5942"/>
    <n v="0"/>
    <x v="1"/>
    <n v="5795"/>
    <n v="6089"/>
    <n v="6162"/>
    <n v="96.4"/>
    <s v="N"/>
    <n v="6211"/>
    <n v="0"/>
  </r>
  <r>
    <n v="33"/>
    <x v="7"/>
    <x v="3"/>
    <n v="2015.2"/>
    <x v="5"/>
    <x v="4"/>
    <n v="589"/>
    <n v="0"/>
    <x v="0"/>
    <n v="467"/>
    <n v="711"/>
    <n v="416"/>
    <n v="141.6"/>
    <s v="N"/>
    <n v="437"/>
    <n v="0"/>
  </r>
  <r>
    <n v="34"/>
    <x v="7"/>
    <x v="3"/>
    <n v="2015.2"/>
    <x v="6"/>
    <x v="4"/>
    <n v="486"/>
    <n v="0"/>
    <x v="1"/>
    <n v="457"/>
    <n v="515"/>
    <n v="416"/>
    <n v="116.8"/>
    <s v="N"/>
    <n v="422"/>
    <n v="0"/>
  </r>
  <r>
    <n v="35"/>
    <x v="7"/>
    <x v="3"/>
    <n v="2015.3"/>
    <x v="6"/>
    <x v="5"/>
    <n v="360"/>
    <n v="0"/>
    <x v="0"/>
    <n v="299"/>
    <n v="421"/>
    <n v="257"/>
    <n v="140.1"/>
    <s v="N"/>
    <n v="263"/>
    <n v="0"/>
  </r>
  <r>
    <n v="36"/>
    <x v="7"/>
    <x v="3"/>
    <n v="2015.3"/>
    <x v="7"/>
    <x v="5"/>
    <n v="290"/>
    <n v="0"/>
    <x v="1"/>
    <n v="265"/>
    <n v="315"/>
    <n v="257"/>
    <n v="112.8"/>
    <s v="N"/>
    <n v="255"/>
    <n v="0"/>
  </r>
  <r>
    <n v="37"/>
    <x v="7"/>
    <x v="3"/>
    <n v="2015.4"/>
    <x v="6"/>
    <x v="6"/>
    <n v="2003"/>
    <n v="0"/>
    <x v="0"/>
    <n v="1084"/>
    <n v="2922"/>
    <n v="734"/>
    <n v="272.89999999999998"/>
    <s v="N"/>
    <n v="764"/>
    <n v="0"/>
  </r>
  <r>
    <n v="38"/>
    <x v="7"/>
    <x v="3"/>
    <n v="2015.4"/>
    <x v="7"/>
    <x v="6"/>
    <n v="1000"/>
    <n v="0"/>
    <x v="1"/>
    <n v="791"/>
    <n v="1209"/>
    <n v="734"/>
    <n v="136.19999999999999"/>
    <s v="N"/>
    <n v="739"/>
    <n v="0"/>
  </r>
  <r>
    <n v="39"/>
    <x v="7"/>
    <x v="3"/>
    <n v="2016.1"/>
    <x v="8"/>
    <x v="7"/>
    <n v="610"/>
    <n v="635"/>
    <x v="0"/>
    <n v="464"/>
    <n v="756"/>
    <n v="474"/>
    <n v="128.69999999999999"/>
    <s v="Y"/>
    <n v="473"/>
    <n v="134"/>
  </r>
  <r>
    <n v="40"/>
    <x v="7"/>
    <x v="3"/>
    <n v="2016.1"/>
    <x v="0"/>
    <x v="7"/>
    <n v="533"/>
    <n v="0"/>
    <x v="1"/>
    <n v="480"/>
    <n v="586"/>
    <n v="474"/>
    <n v="112.4"/>
    <s v="Y"/>
    <n v="473"/>
    <n v="0"/>
  </r>
  <r>
    <n v="9"/>
    <x v="8"/>
    <x v="0"/>
    <n v="2016.2"/>
    <x v="0"/>
    <x v="0"/>
    <n v="35549"/>
    <n v="35762"/>
    <x v="0"/>
    <n v="34454"/>
    <n v="36644"/>
    <n v="36137"/>
    <n v="98.4"/>
    <s v="Y"/>
    <n v="33866"/>
    <n v="99"/>
  </r>
  <r>
    <n v="10"/>
    <x v="8"/>
    <x v="0"/>
    <n v="2016.2"/>
    <x v="1"/>
    <x v="0"/>
    <n v="36129"/>
    <n v="0"/>
    <x v="1"/>
    <n v="35620"/>
    <n v="36638"/>
    <n v="36137"/>
    <n v="100"/>
    <s v="Y"/>
    <n v="35749"/>
    <n v="0"/>
  </r>
  <r>
    <n v="11"/>
    <x v="8"/>
    <x v="0"/>
    <n v="2016.3"/>
    <x v="1"/>
    <x v="1"/>
    <n v="56144"/>
    <n v="56513"/>
    <x v="0"/>
    <n v="54244"/>
    <n v="58044"/>
    <n v="56243"/>
    <n v="99.8"/>
    <s v="Y"/>
    <n v="53636"/>
    <n v="100.5"/>
  </r>
  <r>
    <n v="12"/>
    <x v="8"/>
    <x v="0"/>
    <n v="2016.3"/>
    <x v="2"/>
    <x v="1"/>
    <n v="56081"/>
    <n v="56226"/>
    <x v="1"/>
    <n v="55294"/>
    <n v="56868"/>
    <n v="56243"/>
    <n v="99.7"/>
    <s v="Y"/>
    <n v="55665"/>
    <n v="100"/>
  </r>
  <r>
    <n v="13"/>
    <x v="8"/>
    <x v="0"/>
    <n v="2016.4"/>
    <x v="2"/>
    <x v="2"/>
    <n v="39905"/>
    <n v="40087"/>
    <x v="0"/>
    <n v="38742"/>
    <n v="41068"/>
    <n v="39494"/>
    <n v="101"/>
    <s v="Y"/>
    <n v="38253"/>
    <n v="101.5"/>
  </r>
  <r>
    <n v="14"/>
    <x v="8"/>
    <x v="0"/>
    <n v="2016.4"/>
    <x v="3"/>
    <x v="2"/>
    <n v="39560"/>
    <n v="0"/>
    <x v="1"/>
    <n v="39042"/>
    <n v="40078"/>
    <n v="39494"/>
    <n v="100.2"/>
    <s v="Y"/>
    <n v="39190"/>
    <n v="0"/>
  </r>
  <r>
    <n v="15"/>
    <x v="8"/>
    <x v="0"/>
    <n v="2017.1"/>
    <x v="3"/>
    <x v="3"/>
    <n v="37927"/>
    <n v="0"/>
    <x v="0"/>
    <n v="36684"/>
    <n v="39170"/>
    <n v="37471"/>
    <n v="101.2"/>
    <s v="Y"/>
    <n v="36084"/>
    <n v="0"/>
  </r>
  <r>
    <n v="16"/>
    <x v="8"/>
    <x v="0"/>
    <n v="2017.1"/>
    <x v="4"/>
    <x v="3"/>
    <n v="37479"/>
    <n v="0"/>
    <x v="1"/>
    <n v="37147"/>
    <n v="37811"/>
    <n v="37471"/>
    <n v="100"/>
    <s v="Y"/>
    <n v="37140"/>
    <n v="0"/>
  </r>
  <r>
    <n v="17"/>
    <x v="8"/>
    <x v="1"/>
    <n v="2016.2"/>
    <x v="0"/>
    <x v="0"/>
    <n v="32320"/>
    <n v="32577"/>
    <x v="0"/>
    <n v="30758"/>
    <n v="33882"/>
    <n v="31455"/>
    <n v="102.7"/>
    <s v="Y"/>
    <n v="29241"/>
    <n v="103.6"/>
  </r>
  <r>
    <n v="18"/>
    <x v="8"/>
    <x v="1"/>
    <n v="2016.2"/>
    <x v="1"/>
    <x v="0"/>
    <n v="31929"/>
    <n v="32077"/>
    <x v="1"/>
    <n v="31306"/>
    <n v="32552"/>
    <n v="31455"/>
    <n v="101.5"/>
    <s v="Y"/>
    <n v="30620"/>
    <n v="102"/>
  </r>
  <r>
    <n v="19"/>
    <x v="8"/>
    <x v="1"/>
    <n v="2016.3"/>
    <x v="1"/>
    <x v="1"/>
    <n v="27492"/>
    <n v="27867"/>
    <x v="0"/>
    <n v="25753"/>
    <n v="29231"/>
    <n v="26596"/>
    <n v="103.4"/>
    <s v="Y"/>
    <n v="24837"/>
    <n v="104.8"/>
  </r>
  <r>
    <n v="20"/>
    <x v="8"/>
    <x v="1"/>
    <n v="2016.3"/>
    <x v="2"/>
    <x v="1"/>
    <n v="27114"/>
    <n v="27235"/>
    <x v="1"/>
    <n v="26464"/>
    <n v="27764"/>
    <n v="26596"/>
    <n v="101.9"/>
    <s v="Y"/>
    <n v="25926"/>
    <n v="102.4"/>
  </r>
  <r>
    <n v="21"/>
    <x v="8"/>
    <x v="1"/>
    <n v="2016.4"/>
    <x v="2"/>
    <x v="2"/>
    <n v="22107"/>
    <n v="22335"/>
    <x v="0"/>
    <n v="21233"/>
    <n v="22981"/>
    <n v="21665"/>
    <n v="102"/>
    <s v="Y"/>
    <n v="20182"/>
    <n v="103.1"/>
  </r>
  <r>
    <n v="22"/>
    <x v="8"/>
    <x v="1"/>
    <n v="2016.4"/>
    <x v="3"/>
    <x v="2"/>
    <n v="22025"/>
    <n v="0"/>
    <x v="1"/>
    <n v="21564"/>
    <n v="22486"/>
    <n v="21665"/>
    <n v="101.7"/>
    <s v="Y"/>
    <n v="21056"/>
    <n v="0"/>
  </r>
  <r>
    <n v="23"/>
    <x v="8"/>
    <x v="1"/>
    <n v="2017.1"/>
    <x v="3"/>
    <x v="3"/>
    <n v="22901"/>
    <n v="0"/>
    <x v="0"/>
    <n v="22209"/>
    <n v="23593"/>
    <n v="22348"/>
    <n v="102.5"/>
    <s v="Y"/>
    <n v="20831"/>
    <n v="0"/>
  </r>
  <r>
    <n v="24"/>
    <x v="8"/>
    <x v="1"/>
    <n v="2017.1"/>
    <x v="4"/>
    <x v="3"/>
    <n v="22622"/>
    <n v="0"/>
    <x v="1"/>
    <n v="22398"/>
    <n v="22846"/>
    <n v="22348"/>
    <n v="101.2"/>
    <s v="Y"/>
    <n v="21713"/>
    <n v="0"/>
  </r>
  <r>
    <n v="25"/>
    <x v="8"/>
    <x v="2"/>
    <n v="2015.2"/>
    <x v="5"/>
    <x v="4"/>
    <n v="316414"/>
    <n v="0"/>
    <x v="0"/>
    <n v="312499"/>
    <n v="320329"/>
    <n v="312219"/>
    <n v="101.3"/>
    <s v="N"/>
    <n v="329424"/>
    <n v="0"/>
  </r>
  <r>
    <n v="26"/>
    <x v="8"/>
    <x v="2"/>
    <n v="2015.2"/>
    <x v="6"/>
    <x v="4"/>
    <n v="317177"/>
    <n v="0"/>
    <x v="1"/>
    <n v="314672"/>
    <n v="319682"/>
    <n v="312219"/>
    <n v="101.6"/>
    <s v="N"/>
    <n v="323620"/>
    <n v="0"/>
  </r>
  <r>
    <n v="27"/>
    <x v="8"/>
    <x v="2"/>
    <n v="2015.3"/>
    <x v="6"/>
    <x v="5"/>
    <n v="319672"/>
    <n v="319416"/>
    <x v="0"/>
    <n v="315319"/>
    <n v="324025"/>
    <n v="316321"/>
    <n v="101.1"/>
    <s v="Y"/>
    <n v="330594"/>
    <n v="101"/>
  </r>
  <r>
    <n v="28"/>
    <x v="8"/>
    <x v="2"/>
    <n v="2015.3"/>
    <x v="7"/>
    <x v="5"/>
    <n v="321653"/>
    <n v="321420"/>
    <x v="1"/>
    <n v="319335"/>
    <n v="323971"/>
    <n v="316321"/>
    <n v="101.7"/>
    <s v="Y"/>
    <n v="326523"/>
    <n v="101.6"/>
  </r>
  <r>
    <n v="29"/>
    <x v="8"/>
    <x v="2"/>
    <n v="2015.4"/>
    <x v="6"/>
    <x v="6"/>
    <n v="302637"/>
    <n v="302381"/>
    <x v="0"/>
    <n v="287874"/>
    <n v="317400"/>
    <n v="304902"/>
    <n v="99.3"/>
    <s v="Y"/>
    <n v="319081"/>
    <n v="99.2"/>
  </r>
  <r>
    <n v="30"/>
    <x v="8"/>
    <x v="2"/>
    <n v="2015.4"/>
    <x v="7"/>
    <x v="6"/>
    <n v="308803"/>
    <n v="308034"/>
    <x v="1"/>
    <n v="304507"/>
    <n v="313099"/>
    <n v="304902"/>
    <n v="101.3"/>
    <s v="Y"/>
    <n v="317323"/>
    <n v="101"/>
  </r>
  <r>
    <n v="31"/>
    <x v="8"/>
    <x v="2"/>
    <n v="2016.1"/>
    <x v="8"/>
    <x v="7"/>
    <n v="295308"/>
    <n v="294685"/>
    <x v="0"/>
    <n v="291168"/>
    <n v="299448"/>
    <n v="292732"/>
    <n v="100.9"/>
    <s v="Y"/>
    <n v="303597"/>
    <n v="100.7"/>
  </r>
  <r>
    <n v="32"/>
    <x v="8"/>
    <x v="2"/>
    <n v="2016.1"/>
    <x v="0"/>
    <x v="7"/>
    <n v="298661"/>
    <n v="298347"/>
    <x v="1"/>
    <n v="296489"/>
    <n v="300833"/>
    <n v="292732"/>
    <n v="102"/>
    <s v="Y"/>
    <n v="301411"/>
    <n v="101.9"/>
  </r>
  <r>
    <n v="1"/>
    <x v="8"/>
    <x v="3"/>
    <n v="2015.2"/>
    <x v="5"/>
    <x v="4"/>
    <n v="28937"/>
    <n v="0"/>
    <x v="0"/>
    <n v="27372"/>
    <n v="30502"/>
    <n v="27438"/>
    <n v="105.5"/>
    <s v="Y"/>
    <n v="21166"/>
    <n v="0"/>
  </r>
  <r>
    <n v="2"/>
    <x v="8"/>
    <x v="3"/>
    <n v="2015.2"/>
    <x v="6"/>
    <x v="4"/>
    <n v="28892"/>
    <n v="0"/>
    <x v="1"/>
    <n v="27583"/>
    <n v="30201"/>
    <n v="27438"/>
    <n v="105.3"/>
    <s v="Y"/>
    <n v="24450"/>
    <n v="0"/>
  </r>
  <r>
    <n v="3"/>
    <x v="8"/>
    <x v="3"/>
    <n v="2015.3"/>
    <x v="6"/>
    <x v="5"/>
    <n v="28809"/>
    <n v="28847"/>
    <x v="0"/>
    <n v="27186"/>
    <n v="30432"/>
    <n v="25774"/>
    <n v="111.8"/>
    <s v="N"/>
    <n v="20890"/>
    <n v="111.9"/>
  </r>
  <r>
    <n v="4"/>
    <x v="8"/>
    <x v="3"/>
    <n v="2015.3"/>
    <x v="7"/>
    <x v="5"/>
    <n v="27129"/>
    <n v="27227"/>
    <x v="1"/>
    <n v="25864"/>
    <n v="28394"/>
    <n v="25774"/>
    <n v="105.3"/>
    <s v="N"/>
    <n v="23045"/>
    <n v="105.6"/>
  </r>
  <r>
    <n v="5"/>
    <x v="8"/>
    <x v="3"/>
    <n v="2015.4"/>
    <x v="6"/>
    <x v="6"/>
    <n v="29903"/>
    <n v="0"/>
    <x v="0"/>
    <n v="25809"/>
    <n v="33997"/>
    <n v="23316"/>
    <n v="128.30000000000001"/>
    <s v="N"/>
    <n v="11340"/>
    <n v="0"/>
  </r>
  <r>
    <n v="6"/>
    <x v="8"/>
    <x v="3"/>
    <n v="2015.4"/>
    <x v="7"/>
    <x v="6"/>
    <n v="25335"/>
    <n v="25685"/>
    <x v="1"/>
    <n v="22482"/>
    <n v="28188"/>
    <n v="23316"/>
    <n v="108.7"/>
    <s v="N"/>
    <n v="18440"/>
    <n v="110.2"/>
  </r>
  <r>
    <n v="7"/>
    <x v="8"/>
    <x v="3"/>
    <n v="2016.1"/>
    <x v="8"/>
    <x v="7"/>
    <n v="23976"/>
    <n v="24340"/>
    <x v="0"/>
    <n v="21184"/>
    <n v="26768"/>
    <n v="22430"/>
    <n v="106.9"/>
    <s v="Y"/>
    <n v="17460"/>
    <n v="108.5"/>
  </r>
  <r>
    <n v="8"/>
    <x v="8"/>
    <x v="3"/>
    <n v="2016.1"/>
    <x v="0"/>
    <x v="7"/>
    <n v="22862"/>
    <n v="23026"/>
    <x v="1"/>
    <n v="21869"/>
    <n v="23855"/>
    <n v="22430"/>
    <n v="101.9"/>
    <s v="Y"/>
    <n v="19434"/>
    <n v="102.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rowGrandTotals="0" itemPrintTitles="1" createdVersion="4" indent="0" compact="0" compactData="0" multipleFieldFilters="0" chartFormat="8" rowHeaderCaption="Review quarters">
  <location ref="A9:D13" firstHeaderRow="0" firstDataRow="1" firstDataCol="1"/>
  <pivotFields count="23">
    <pivotField compact="0" numFmtId="3" outline="0" showAll="0"/>
    <pivotField compact="0" outline="0" showAll="0">
      <items count="10">
        <item h="1" x="0"/>
        <item x="1"/>
        <item h="1" x="2"/>
        <item h="1" x="3"/>
        <item h="1" x="4"/>
        <item h="1" x="5"/>
        <item h="1" x="6"/>
        <item h="1" x="7"/>
        <item h="1" x="8"/>
        <item t="default"/>
      </items>
    </pivotField>
    <pivotField compact="0" outline="0" showAll="0">
      <items count="9">
        <item h="1" x="0"/>
        <item x="1"/>
        <item h="1" x="2"/>
        <item h="1" m="1" x="4"/>
        <item h="1" m="1" x="6"/>
        <item h="1" x="3"/>
        <item h="1" m="1" x="7"/>
        <item h="1" m="1" x="5"/>
        <item t="default"/>
      </items>
    </pivotField>
    <pivotField compact="0" outline="0" showAll="0"/>
    <pivotField compact="0" outline="0" showAll="0" defaultSubtotal="0"/>
    <pivotField name="Review quarters" axis="axisRow" compact="0" numFmtId="167" outline="0" showAll="0" defaultSubtotal="0">
      <items count="10">
        <item h="1" m="1" x="8"/>
        <item h="1" m="1" x="9"/>
        <item h="1" x="4"/>
        <item h="1" x="5"/>
        <item h="1" x="6"/>
        <item h="1" x="7"/>
        <item x="0"/>
        <item x="1"/>
        <item x="2"/>
        <item x="3"/>
      </items>
    </pivotField>
    <pivotField compact="0" outline="0" showAll="0"/>
    <pivotField compact="0" outline="0" showAll="0" defaultSubtotal="0"/>
    <pivotField compact="0" outline="0" showAll="0">
      <items count="4">
        <item h="1" m="1" x="2"/>
        <item x="1"/>
        <item h="1" x="0"/>
        <item t="default"/>
      </items>
    </pivotField>
    <pivotField dataField="1" compact="0" outline="0" showAll="0"/>
    <pivotField dataField="1"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6"/>
    </i>
    <i>
      <x v="7"/>
    </i>
    <i>
      <x v="8"/>
    </i>
    <i>
      <x v="9"/>
    </i>
  </rowItems>
  <colFields count="1">
    <field x="-2"/>
  </colFields>
  <colItems count="3">
    <i>
      <x/>
    </i>
    <i i="1">
      <x v="1"/>
    </i>
    <i i="2">
      <x v="2"/>
    </i>
  </colItems>
  <dataFields count="3">
    <dataField name="Lower boundary of prediction interval" fld="9" baseField="3" baseItem="0" numFmtId="41"/>
    <dataField name="Final count" fld="11" baseField="3" baseItem="0" numFmtId="3"/>
    <dataField name="Upper boundary of prediction interval" fld="10" baseField="3" baseItem="0" numFmtId="41"/>
  </dataFields>
  <formats count="10">
    <format dxfId="157">
      <pivotArea field="5" type="button" dataOnly="0" labelOnly="1" outline="0" axis="axisRow" fieldPosition="0"/>
    </format>
    <format dxfId="156">
      <pivotArea dataOnly="0" labelOnly="1" outline="0" fieldPosition="0">
        <references count="1">
          <reference field="5" count="8">
            <x v="0"/>
            <x v="1"/>
            <x v="2"/>
            <x v="3"/>
            <x v="4"/>
            <x v="5"/>
            <x v="6"/>
            <x v="7"/>
          </reference>
        </references>
      </pivotArea>
    </format>
    <format dxfId="155">
      <pivotArea outline="0" collapsedLevelsAreSubtotals="1" fieldPosition="0"/>
    </format>
    <format dxfId="154">
      <pivotArea dataOnly="0" labelOnly="1" outline="0" fieldPosition="0">
        <references count="1">
          <reference field="5" count="8">
            <x v="0"/>
            <x v="1"/>
            <x v="2"/>
            <x v="3"/>
            <x v="4"/>
            <x v="5"/>
            <x v="6"/>
            <x v="7"/>
          </reference>
        </references>
      </pivotArea>
    </format>
    <format dxfId="153">
      <pivotArea field="5" type="button" dataOnly="0" labelOnly="1" outline="0" axis="axisRow" fieldPosition="0"/>
    </format>
    <format dxfId="152">
      <pivotArea dataOnly="0" labelOnly="1" outline="0" fieldPosition="0">
        <references count="1">
          <reference field="4294967294" count="3">
            <x v="0"/>
            <x v="1"/>
            <x v="2"/>
          </reference>
        </references>
      </pivotArea>
    </format>
    <format dxfId="151">
      <pivotArea field="5" type="button" dataOnly="0" labelOnly="1" outline="0" axis="axisRow" fieldPosition="0"/>
    </format>
    <format dxfId="150">
      <pivotArea dataOnly="0" labelOnly="1" outline="0" fieldPosition="0">
        <references count="1">
          <reference field="4294967294" count="3">
            <x v="0"/>
            <x v="1"/>
            <x v="2"/>
          </reference>
        </references>
      </pivotArea>
    </format>
    <format dxfId="149">
      <pivotArea field="5" type="button" dataOnly="0" labelOnly="1" outline="0" axis="axisRow" fieldPosition="0"/>
    </format>
    <format dxfId="148">
      <pivotArea dataOnly="0" labelOnly="1" outline="0" fieldPosition="0">
        <references count="1">
          <reference field="4294967294" count="3">
            <x v="0"/>
            <x v="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2"/>
          </reference>
        </references>
      </pivotArea>
    </chartFormat>
    <chartFormat chart="0" format="2" series="1">
      <pivotArea type="data" outline="0" fieldPosition="0">
        <references count="1">
          <reference field="4294967294"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2"/>
          </reference>
        </references>
      </pivotArea>
    </chartFormat>
    <chartFormat chart="5" format="8"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4" minRefreshableVersion="3" useAutoFormatting="1" rowGrandTotals="0" colGrandTotals="0" itemPrintTitles="1" createdVersion="4" indent="0" compact="0" compactData="0" multipleFieldFilters="0" chartFormat="2">
  <location ref="P9:T15" firstHeaderRow="1" firstDataRow="3" firstDataCol="1"/>
  <pivotFields count="23">
    <pivotField compact="0" numFmtId="3" outline="0" showAll="0"/>
    <pivotField compact="0" outline="0" showAll="0">
      <items count="10">
        <item h="1" x="0"/>
        <item x="1"/>
        <item h="1" x="2"/>
        <item h="1" x="3"/>
        <item h="1" x="4"/>
        <item h="1" x="5"/>
        <item h="1" x="6"/>
        <item h="1" x="7"/>
        <item h="1" x="8"/>
        <item t="default"/>
      </items>
    </pivotField>
    <pivotField compact="0" outline="0" showAll="0">
      <items count="9">
        <item h="1" x="0"/>
        <item x="1"/>
        <item h="1" x="2"/>
        <item h="1" m="1" x="4"/>
        <item h="1" m="1" x="6"/>
        <item h="1" x="3"/>
        <item h="1" m="1" x="7"/>
        <item h="1" m="1" x="5"/>
        <item t="default"/>
      </items>
    </pivotField>
    <pivotField name="Review quarters" compact="0" outline="0" showAll="0"/>
    <pivotField compact="0" outline="0" showAll="0"/>
    <pivotField name="Review quarter" axis="axisRow" compact="0" numFmtId="167" outline="0" showAll="0" defaultSubtotal="0">
      <items count="10">
        <item h="1" m="1" x="8"/>
        <item h="1" m="1" x="9"/>
        <item h="1" x="4"/>
        <item h="1" x="5"/>
        <item h="1" x="6"/>
        <item h="1" x="7"/>
        <item x="0"/>
        <item x="1"/>
        <item x="2"/>
        <item x="3"/>
      </items>
    </pivotField>
    <pivotField dataField="1" compact="0" outline="0" showAll="0"/>
    <pivotField compact="0" outline="0" showAll="0" defaultSubtotal="0"/>
    <pivotField axis="axisCol" compact="0" outline="0" showAll="0">
      <items count="4">
        <item m="1" x="2"/>
        <item x="0"/>
        <item x="1"/>
        <item t="default"/>
      </items>
    </pivotField>
    <pivotField compact="0" outline="0" showAll="0"/>
    <pivotField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6"/>
    </i>
    <i>
      <x v="7"/>
    </i>
    <i>
      <x v="8"/>
    </i>
    <i>
      <x v="9"/>
    </i>
  </rowItems>
  <colFields count="2">
    <field x="8"/>
    <field x="-2"/>
  </colFields>
  <colItems count="4">
    <i>
      <x v="1"/>
      <x/>
    </i>
    <i r="1" i="1">
      <x v="1"/>
    </i>
    <i>
      <x v="2"/>
      <x/>
    </i>
    <i r="1" i="1">
      <x v="1"/>
    </i>
  </colItems>
  <dataFields count="2">
    <dataField name="Estimate " fld="6" baseField="3" baseItem="4"/>
    <dataField name="Final count" fld="11" baseField="3" baseItem="4"/>
  </dataFields>
  <formats count="27">
    <format dxfId="184">
      <pivotArea outline="0" collapsedLevelsAreSubtotals="1" fieldPosition="0"/>
    </format>
    <format dxfId="183">
      <pivotArea dataOnly="0" labelOnly="1" outline="0" fieldPosition="0">
        <references count="1">
          <reference field="5" count="0"/>
        </references>
      </pivotArea>
    </format>
    <format dxfId="182">
      <pivotArea type="origin" dataOnly="0" labelOnly="1" outline="0" fieldPosition="0"/>
    </format>
    <format dxfId="181">
      <pivotArea field="5" type="button" dataOnly="0" labelOnly="1" outline="0" axis="axisRow" fieldPosition="0"/>
    </format>
    <format dxfId="180">
      <pivotArea field="8" type="button" dataOnly="0" labelOnly="1" outline="0" axis="axisCol" fieldPosition="0"/>
    </format>
    <format dxfId="179">
      <pivotArea field="-2" type="button" dataOnly="0" labelOnly="1" outline="0" axis="axisCol" fieldPosition="1"/>
    </format>
    <format dxfId="178">
      <pivotArea type="topRight" dataOnly="0" labelOnly="1" outline="0" fieldPosition="0"/>
    </format>
    <format dxfId="177">
      <pivotArea dataOnly="0" labelOnly="1" outline="0" fieldPosition="0">
        <references count="1">
          <reference field="8" count="0"/>
        </references>
      </pivotArea>
    </format>
    <format dxfId="176">
      <pivotArea dataOnly="0" labelOnly="1" outline="0" fieldPosition="0">
        <references count="2">
          <reference field="4294967294" count="2">
            <x v="0"/>
            <x v="1"/>
          </reference>
          <reference field="8" count="1" selected="0">
            <x v="0"/>
          </reference>
        </references>
      </pivotArea>
    </format>
    <format dxfId="175">
      <pivotArea dataOnly="0" labelOnly="1" outline="0" fieldPosition="0">
        <references count="2">
          <reference field="4294967294" count="2">
            <x v="0"/>
            <x v="1"/>
          </reference>
          <reference field="8" count="1" selected="0">
            <x v="1"/>
          </reference>
        </references>
      </pivotArea>
    </format>
    <format dxfId="174">
      <pivotArea type="origin" dataOnly="0" labelOnly="1" outline="0" fieldPosition="0"/>
    </format>
    <format dxfId="173">
      <pivotArea field="5" type="button" dataOnly="0" labelOnly="1" outline="0" axis="axisRow" fieldPosition="0"/>
    </format>
    <format dxfId="172">
      <pivotArea field="8" type="button" dataOnly="0" labelOnly="1" outline="0" axis="axisCol" fieldPosition="0"/>
    </format>
    <format dxfId="171">
      <pivotArea field="-2" type="button" dataOnly="0" labelOnly="1" outline="0" axis="axisCol" fieldPosition="1"/>
    </format>
    <format dxfId="170">
      <pivotArea type="topRight" dataOnly="0" labelOnly="1" outline="0" fieldPosition="0"/>
    </format>
    <format dxfId="169">
      <pivotArea dataOnly="0" labelOnly="1" outline="0" fieldPosition="0">
        <references count="1">
          <reference field="8" count="0"/>
        </references>
      </pivotArea>
    </format>
    <format dxfId="168">
      <pivotArea dataOnly="0" labelOnly="1" outline="0" fieldPosition="0">
        <references count="2">
          <reference field="4294967294" count="2">
            <x v="0"/>
            <x v="1"/>
          </reference>
          <reference field="8" count="1" selected="0">
            <x v="0"/>
          </reference>
        </references>
      </pivotArea>
    </format>
    <format dxfId="167">
      <pivotArea dataOnly="0" labelOnly="1" outline="0" fieldPosition="0">
        <references count="2">
          <reference field="4294967294" count="2">
            <x v="0"/>
            <x v="1"/>
          </reference>
          <reference field="8" count="1" selected="0">
            <x v="1"/>
          </reference>
        </references>
      </pivotArea>
    </format>
    <format dxfId="166">
      <pivotArea type="origin" dataOnly="0" labelOnly="1" outline="0" fieldPosition="0"/>
    </format>
    <format dxfId="165">
      <pivotArea field="5" type="button" dataOnly="0" labelOnly="1" outline="0" axis="axisRow" fieldPosition="0"/>
    </format>
    <format dxfId="164">
      <pivotArea field="8" type="button" dataOnly="0" labelOnly="1" outline="0" axis="axisCol" fieldPosition="0"/>
    </format>
    <format dxfId="163">
      <pivotArea field="-2" type="button" dataOnly="0" labelOnly="1" outline="0" axis="axisCol" fieldPosition="1"/>
    </format>
    <format dxfId="162">
      <pivotArea type="topRight" dataOnly="0" labelOnly="1" outline="0" fieldPosition="0"/>
    </format>
    <format dxfId="161">
      <pivotArea dataOnly="0" labelOnly="1" outline="0" fieldPosition="0">
        <references count="1">
          <reference field="8" count="0"/>
        </references>
      </pivotArea>
    </format>
    <format dxfId="160">
      <pivotArea dataOnly="0" labelOnly="1" outline="0" fieldPosition="0">
        <references count="2">
          <reference field="4294967294" count="2">
            <x v="0"/>
            <x v="1"/>
          </reference>
          <reference field="8" count="1" selected="0">
            <x v="0"/>
          </reference>
        </references>
      </pivotArea>
    </format>
    <format dxfId="159">
      <pivotArea dataOnly="0" labelOnly="1" outline="0" fieldPosition="0">
        <references count="2">
          <reference field="4294967294" count="2">
            <x v="0"/>
            <x v="1"/>
          </reference>
          <reference field="8" count="1" selected="0">
            <x v="1"/>
          </reference>
        </references>
      </pivotArea>
    </format>
    <format dxfId="158">
      <pivotArea dataOnly="0" labelOnly="1" outline="0" fieldPosition="0">
        <references count="2">
          <reference field="4294967294" count="1">
            <x v="0"/>
          </reference>
          <reference field="8"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4" cacheId="0" dataPosition="0" applyNumberFormats="0" applyBorderFormats="0" applyFontFormats="0" applyPatternFormats="0" applyAlignmentFormats="0" applyWidthHeightFormats="1" dataCaption="Values" updatedVersion="4" minRefreshableVersion="3" useAutoFormatting="1" rowGrandTotals="0" itemPrintTitles="1" createdVersion="4" indent="0" outline="1" outlineData="1" multipleFieldFilters="0" chartFormat="7" rowHeaderCaption="Review quarters">
  <location ref="K9:N13" firstHeaderRow="0" firstDataRow="1" firstDataCol="1"/>
  <pivotFields count="23">
    <pivotField numFmtId="3" showAll="0"/>
    <pivotField showAll="0">
      <items count="10">
        <item h="1" x="0"/>
        <item x="1"/>
        <item h="1" x="2"/>
        <item h="1" x="3"/>
        <item h="1" x="4"/>
        <item h="1" x="5"/>
        <item h="1" x="6"/>
        <item h="1" x="7"/>
        <item h="1" x="8"/>
        <item t="default"/>
      </items>
    </pivotField>
    <pivotField showAll="0">
      <items count="9">
        <item h="1" x="0"/>
        <item x="1"/>
        <item h="1" x="2"/>
        <item h="1" m="1" x="4"/>
        <item h="1" m="1" x="6"/>
        <item h="1" x="3"/>
        <item h="1" m="1" x="7"/>
        <item h="1" m="1" x="5"/>
        <item t="default"/>
      </items>
    </pivotField>
    <pivotField showAll="0"/>
    <pivotField showAll="0"/>
    <pivotField axis="axisRow" numFmtId="167" showAll="0" defaultSubtotal="0">
      <items count="10">
        <item h="1" m="1" x="8"/>
        <item h="1" m="1" x="9"/>
        <item h="1" x="4"/>
        <item h="1" x="5"/>
        <item h="1" x="6"/>
        <item h="1" x="7"/>
        <item x="0"/>
        <item x="1"/>
        <item x="2"/>
        <item x="3"/>
      </items>
    </pivotField>
    <pivotField showAll="0"/>
    <pivotField showAll="0" defaultSubtotal="0"/>
    <pivotField showAll="0">
      <items count="4">
        <item h="1" m="1" x="2"/>
        <item x="1"/>
        <item h="1" x="0"/>
        <item t="default"/>
      </items>
    </pivotField>
    <pivotField showAll="0"/>
    <pivotField showAll="0"/>
    <pivotField showAll="0"/>
    <pivotField showAll="0"/>
    <pivotField showAll="0"/>
    <pivotField showAll="0" defaultSubtotal="0"/>
    <pivotField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5"/>
  </rowFields>
  <rowItems count="4">
    <i>
      <x v="6"/>
    </i>
    <i>
      <x v="7"/>
    </i>
    <i>
      <x v="8"/>
    </i>
    <i>
      <x v="9"/>
    </i>
  </rowItems>
  <colFields count="1">
    <field x="-2"/>
  </colFields>
  <colItems count="3">
    <i>
      <x/>
    </i>
    <i i="1">
      <x v="1"/>
    </i>
    <i i="2">
      <x v="2"/>
    </i>
  </colItems>
  <dataFields count="3">
    <dataField name="Published estimate as % of final count" fld="16" baseField="5" baseItem="6" numFmtId="165"/>
    <dataField name="Model estimate as % of final count  " fld="22" baseField="5" baseItem="6" numFmtId="165"/>
    <dataField name="Final count (100%)" fld="17" baseField="5" baseItem="6" numFmtId="9"/>
  </dataFields>
  <formats count="12">
    <format dxfId="196">
      <pivotArea field="5" type="button" dataOnly="0" labelOnly="1" outline="0" axis="axisRow" fieldPosition="0"/>
    </format>
    <format dxfId="195">
      <pivotArea dataOnly="0" labelOnly="1" outline="0" fieldPosition="0">
        <references count="1">
          <reference field="4294967294" count="2">
            <x v="0"/>
            <x v="2"/>
          </reference>
        </references>
      </pivotArea>
    </format>
    <format dxfId="194">
      <pivotArea field="5" type="button" dataOnly="0" labelOnly="1" outline="0" axis="axisRow" fieldPosition="0"/>
    </format>
    <format dxfId="193">
      <pivotArea dataOnly="0" labelOnly="1" outline="0" fieldPosition="0">
        <references count="1">
          <reference field="4294967294" count="2">
            <x v="0"/>
            <x v="2"/>
          </reference>
        </references>
      </pivotArea>
    </format>
    <format dxfId="192">
      <pivotArea field="5" type="button" dataOnly="0" labelOnly="1" outline="0" axis="axisRow" fieldPosition="0"/>
    </format>
    <format dxfId="191">
      <pivotArea dataOnly="0" labelOnly="1" outline="0" fieldPosition="0">
        <references count="1">
          <reference field="4294967294" count="2">
            <x v="0"/>
            <x v="2"/>
          </reference>
        </references>
      </pivotArea>
    </format>
    <format dxfId="190">
      <pivotArea collapsedLevelsAreSubtotals="1" fieldPosition="0">
        <references count="1">
          <reference field="5" count="1">
            <x v="8"/>
          </reference>
        </references>
      </pivotArea>
    </format>
    <format dxfId="189">
      <pivotArea outline="0" collapsedLevelsAreSubtotals="1" fieldPosition="0"/>
    </format>
    <format dxfId="188">
      <pivotArea dataOnly="0" labelOnly="1" fieldPosition="0">
        <references count="1">
          <reference field="5" count="0"/>
        </references>
      </pivotArea>
    </format>
    <format dxfId="187">
      <pivotArea dataOnly="0" labelOnly="1" outline="0" fieldPosition="0">
        <references count="1">
          <reference field="4294967294" count="1">
            <x v="1"/>
          </reference>
        </references>
      </pivotArea>
    </format>
    <format dxfId="186">
      <pivotArea dataOnly="0" labelOnly="1" outline="0" fieldPosition="0">
        <references count="1">
          <reference field="4294967294" count="1">
            <x v="1"/>
          </reference>
        </references>
      </pivotArea>
    </format>
    <format dxfId="185">
      <pivotArea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4" minRefreshableVersion="3" rowGrandTotals="0" itemPrintTitles="1" createdVersion="4" indent="0" outline="1" outlineData="1" multipleFieldFilters="0" chartFormat="8" rowHeaderCaption="Review quarters">
  <location ref="F9:I13" firstHeaderRow="0" firstDataRow="1" firstDataCol="1"/>
  <pivotFields count="23">
    <pivotField numFmtId="3" showAll="0"/>
    <pivotField showAll="0">
      <items count="10">
        <item h="1" x="0"/>
        <item x="1"/>
        <item h="1" x="2"/>
        <item h="1" x="3"/>
        <item h="1" x="4"/>
        <item h="1" x="5"/>
        <item h="1" x="6"/>
        <item h="1" x="7"/>
        <item h="1" x="8"/>
        <item t="default"/>
      </items>
    </pivotField>
    <pivotField showAll="0">
      <items count="9">
        <item h="1" x="0"/>
        <item x="1"/>
        <item h="1" x="2"/>
        <item h="1" m="1" x="4"/>
        <item h="1" m="1" x="6"/>
        <item h="1" x="3"/>
        <item h="1" m="1" x="7"/>
        <item h="1" m="1" x="5"/>
        <item t="default"/>
      </items>
    </pivotField>
    <pivotField showAll="0"/>
    <pivotField showAll="0"/>
    <pivotField axis="axisRow" numFmtId="167" showAll="0" defaultSubtotal="0">
      <items count="10">
        <item h="1" m="1" x="8"/>
        <item h="1" m="1" x="9"/>
        <item h="1" x="4"/>
        <item h="1" x="5"/>
        <item h="1" x="6"/>
        <item h="1" x="7"/>
        <item x="0"/>
        <item x="1"/>
        <item x="2"/>
        <item x="3"/>
      </items>
    </pivotField>
    <pivotField dataField="1" showAll="0"/>
    <pivotField showAll="0" defaultSubtotal="0"/>
    <pivotField showAll="0">
      <items count="4">
        <item h="1" m="1" x="2"/>
        <item x="1"/>
        <item h="1" x="0"/>
        <item t="default"/>
      </items>
    </pivotField>
    <pivotField showAll="0"/>
    <pivotField showAll="0"/>
    <pivotField dataField="1" showAll="0"/>
    <pivotField showAll="0"/>
    <pivotField showAll="0"/>
    <pivotField dataField="1"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6"/>
    </i>
    <i>
      <x v="7"/>
    </i>
    <i>
      <x v="8"/>
    </i>
    <i>
      <x v="9"/>
    </i>
  </rowItems>
  <colFields count="1">
    <field x="-2"/>
  </colFields>
  <colItems count="3">
    <i>
      <x/>
    </i>
    <i i="1">
      <x v="1"/>
    </i>
    <i i="2">
      <x v="2"/>
    </i>
  </colItems>
  <dataFields count="3">
    <dataField name="Collected count from STAs" fld="14" baseField="5" baseItem="6"/>
    <dataField name="NCVER published estimate " fld="6" baseField="3" baseItem="0" numFmtId="3"/>
    <dataField name="Final count" fld="11" baseField="3" baseItem="0" numFmtId="3"/>
  </dataFields>
  <formats count="13">
    <format dxfId="209">
      <pivotArea dataOnly="0" labelOnly="1" fieldPosition="0">
        <references count="1">
          <reference field="5" count="1">
            <x v="0"/>
          </reference>
        </references>
      </pivotArea>
    </format>
    <format dxfId="208">
      <pivotArea field="5" type="button" dataOnly="0" labelOnly="1" outline="0" axis="axisRow" fieldPosition="0"/>
    </format>
    <format dxfId="207">
      <pivotArea dataOnly="0" labelOnly="1" outline="0" fieldPosition="0">
        <references count="1">
          <reference field="4294967294" count="2">
            <x v="1"/>
            <x v="2"/>
          </reference>
        </references>
      </pivotArea>
    </format>
    <format dxfId="206">
      <pivotArea field="5" type="button" dataOnly="0" labelOnly="1" outline="0" axis="axisRow" fieldPosition="0"/>
    </format>
    <format dxfId="205">
      <pivotArea dataOnly="0" labelOnly="1" outline="0" fieldPosition="0">
        <references count="1">
          <reference field="4294967294" count="2">
            <x v="1"/>
            <x v="2"/>
          </reference>
        </references>
      </pivotArea>
    </format>
    <format dxfId="204">
      <pivotArea field="5" type="button" dataOnly="0" labelOnly="1" outline="0" axis="axisRow" fieldPosition="0"/>
    </format>
    <format dxfId="203">
      <pivotArea dataOnly="0" labelOnly="1" outline="0" fieldPosition="0">
        <references count="1">
          <reference field="4294967294" count="2">
            <x v="1"/>
            <x v="2"/>
          </reference>
        </references>
      </pivotArea>
    </format>
    <format dxfId="202">
      <pivotArea collapsedLevelsAreSubtotals="1" fieldPosition="0">
        <references count="1">
          <reference field="5" count="1">
            <x v="8"/>
          </reference>
        </references>
      </pivotArea>
    </format>
    <format dxfId="201">
      <pivotArea outline="0" collapsedLevelsAreSubtotals="1" fieldPosition="0"/>
    </format>
    <format dxfId="200">
      <pivotArea dataOnly="0" labelOnly="1" fieldPosition="0">
        <references count="1">
          <reference field="5" count="0"/>
        </references>
      </pivotArea>
    </format>
    <format dxfId="199">
      <pivotArea field="5" type="button" dataOnly="0" labelOnly="1" outline="0" axis="axisRow" fieldPosition="0"/>
    </format>
    <format dxfId="198">
      <pivotArea dataOnly="0" labelOnly="1" outline="0" fieldPosition="0">
        <references count="1">
          <reference field="4294967294" count="1">
            <x v="0"/>
          </reference>
        </references>
      </pivotArea>
    </format>
    <format dxfId="197">
      <pivotArea dataOnly="0" labelOnly="1" outline="0" fieldPosition="0">
        <references count="1">
          <reference field="4294967294" count="1">
            <x v="0"/>
          </reference>
        </references>
      </pivotArea>
    </format>
  </formats>
  <chartFormats count="2">
    <chartFormat chart="1" format="0" series="1">
      <pivotArea type="data" outline="0" fieldPosition="0">
        <references count="1">
          <reference field="4294967294" count="1" selected="0">
            <x v="1"/>
          </reference>
        </references>
      </pivotArea>
    </chartFormat>
    <chartFormat chart="1" format="1"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6" cacheId="0" applyNumberFormats="0" applyBorderFormats="0" applyFontFormats="0" applyPatternFormats="0" applyAlignmentFormats="0" applyWidthHeightFormats="1" dataCaption="Values" updatedVersion="4" minRefreshableVersion="3" useAutoFormatting="1" rowGrandTotals="0" itemPrintTitles="1" createdVersion="4" indent="0" outline="1" outlineData="1" multipleFieldFilters="0" rowHeaderCaption="Review quarters">
  <location ref="V9:X13" firstHeaderRow="0" firstDataRow="1" firstDataCol="1"/>
  <pivotFields count="23">
    <pivotField numFmtId="3" showAll="0"/>
    <pivotField showAll="0">
      <items count="10">
        <item h="1" x="0"/>
        <item x="1"/>
        <item h="1" x="2"/>
        <item h="1" x="3"/>
        <item h="1" x="4"/>
        <item h="1" x="5"/>
        <item h="1" x="6"/>
        <item h="1" x="7"/>
        <item h="1" x="8"/>
        <item t="default"/>
      </items>
    </pivotField>
    <pivotField showAll="0">
      <items count="9">
        <item h="1" x="0"/>
        <item x="1"/>
        <item h="1" x="2"/>
        <item h="1" m="1" x="4"/>
        <item h="1" m="1" x="6"/>
        <item h="1" x="3"/>
        <item h="1" m="1" x="7"/>
        <item h="1" m="1" x="5"/>
        <item t="default"/>
      </items>
    </pivotField>
    <pivotField showAll="0"/>
    <pivotField showAll="0"/>
    <pivotField axis="axisRow" numFmtId="167" showAll="0" defaultSubtotal="0">
      <items count="10">
        <item h="1" m="1" x="8"/>
        <item h="1" m="1" x="9"/>
        <item h="1" x="4"/>
        <item h="1" x="5"/>
        <item h="1" x="6"/>
        <item h="1" x="7"/>
        <item x="0"/>
        <item x="1"/>
        <item x="2"/>
        <item x="3"/>
      </items>
    </pivotField>
    <pivotField dataField="1" showAll="0"/>
    <pivotField dataField="1" showAll="0"/>
    <pivotField showAll="0">
      <items count="4">
        <item h="1" m="1" x="2"/>
        <item x="1"/>
        <item h="1"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6"/>
    </i>
    <i>
      <x v="7"/>
    </i>
    <i>
      <x v="8"/>
    </i>
    <i>
      <x v="9"/>
    </i>
  </rowItems>
  <colFields count="1">
    <field x="-2"/>
  </colFields>
  <colItems count="2">
    <i>
      <x/>
    </i>
    <i i="1">
      <x v="1"/>
    </i>
  </colItems>
  <dataFields count="2">
    <dataField name="Estimate " fld="6" baseField="3" baseItem="0"/>
    <dataField name="Model " fld="7" baseField="3" baseItem="0"/>
  </dataFields>
  <formats count="4">
    <format dxfId="213">
      <pivotArea field="5" type="button" dataOnly="0" labelOnly="1" outline="0" axis="axisRow" fieldPosition="0"/>
    </format>
    <format dxfId="212">
      <pivotArea dataOnly="0" labelOnly="1" outline="0" fieldPosition="0">
        <references count="1">
          <reference field="4294967294" count="2">
            <x v="0"/>
            <x v="1"/>
          </reference>
        </references>
      </pivotArea>
    </format>
    <format dxfId="211">
      <pivotArea field="5" type="button" dataOnly="0" labelOnly="1" outline="0" axis="axisRow" fieldPosition="0"/>
    </format>
    <format dxfId="21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rowGrandTotals="0" itemPrintTitles="1" createdVersion="4" indent="0" compact="0" compactData="0" multipleFieldFilters="0" chartFormat="2" rowHeaderCaption="Contact status">
  <location ref="F6:M10" firstHeaderRow="0" firstDataRow="1" firstDataCol="2"/>
  <pivotFields count="23">
    <pivotField compact="0" numFmtId="3" outline="0" showAll="0"/>
    <pivotField compact="0" outline="0" showAll="0">
      <items count="10">
        <item h="1" x="0"/>
        <item x="1"/>
        <item h="1" x="2"/>
        <item h="1" x="3"/>
        <item h="1" x="4"/>
        <item h="1" x="5"/>
        <item h="1" x="6"/>
        <item h="1" x="7"/>
        <item h="1" x="8"/>
        <item t="default"/>
      </items>
    </pivotField>
    <pivotField name="Contract status" axis="axisRow" compact="0" outline="0" showAll="0" defaultSubtotal="0">
      <items count="8">
        <item h="1" m="1" x="4"/>
        <item h="1" m="1" x="6"/>
        <item h="1" m="1" x="7"/>
        <item h="1" m="1" x="5"/>
        <item h="1" x="3"/>
        <item h="1" x="0"/>
        <item x="1"/>
        <item h="1" x="2"/>
      </items>
    </pivotField>
    <pivotField compact="0" outline="0" showAll="0"/>
    <pivotField compact="0" outline="0" showAll="0" defaultSubtotal="0">
      <items count="11">
        <item m="1" x="10"/>
        <item m="1" x="9"/>
        <item x="5"/>
        <item x="6"/>
        <item x="7"/>
        <item x="8"/>
        <item x="0"/>
        <item x="1"/>
        <item x="2"/>
        <item x="3"/>
        <item x="4"/>
      </items>
    </pivotField>
    <pivotField name="Review quarter" axis="axisRow" compact="0" numFmtId="167" outline="0" showAll="0" defaultSubtotal="0">
      <items count="10">
        <item h="1" m="1" x="8"/>
        <item h="1" m="1" x="9"/>
        <item h="1" x="4"/>
        <item h="1" x="5"/>
        <item h="1" x="6"/>
        <item h="1" x="7"/>
        <item x="0"/>
        <item x="1"/>
        <item x="2"/>
        <item x="3"/>
      </items>
    </pivotField>
    <pivotField dataField="1" compact="0" outline="0" showAll="0"/>
    <pivotField compact="0" outline="0" showAll="0"/>
    <pivotField compact="0" outline="0" showAll="0">
      <items count="4">
        <item h="1" m="1" x="2"/>
        <item x="1"/>
        <item h="1" x="0"/>
        <item t="default"/>
      </items>
    </pivotField>
    <pivotField dataField="1" compact="0" outline="0" showAll="0"/>
    <pivotField dataField="1" compact="0" outline="0" showAll="0"/>
    <pivotField dataField="1" compact="0" outline="0" showAll="0"/>
    <pivotField dataField="1" compact="0" outline="0" showAll="0"/>
    <pivotField compact="0" outline="0" showAll="0"/>
    <pivotField dataField="1"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2">
    <field x="2"/>
    <field x="5"/>
  </rowFields>
  <rowItems count="4">
    <i>
      <x v="6"/>
      <x v="6"/>
    </i>
    <i r="1">
      <x v="7"/>
    </i>
    <i r="1">
      <x v="8"/>
    </i>
    <i r="1">
      <x v="9"/>
    </i>
  </rowItems>
  <colFields count="1">
    <field x="-2"/>
  </colFields>
  <colItems count="6">
    <i>
      <x/>
    </i>
    <i i="1">
      <x v="1"/>
    </i>
    <i i="2">
      <x v="2"/>
    </i>
    <i i="3">
      <x v="3"/>
    </i>
    <i i="4">
      <x v="4"/>
    </i>
    <i i="5">
      <x v="5"/>
    </i>
  </colItems>
  <dataFields count="6">
    <dataField name="Collected count from STAs" fld="14" baseField="5" baseItem="2"/>
    <dataField name="NCVER published estimate " fld="6" baseField="0" baseItem="0"/>
    <dataField name="Lower boundary of 95% prediction interval" fld="9" baseField="5" baseItem="0"/>
    <dataField name="Upper boundary of 95% prediction interval" fld="10" baseField="5" baseItem="0"/>
    <dataField name="Final count" fld="11" baseField="0" baseItem="0"/>
    <dataField name="Estimate as percentage of final count" fld="12" baseField="5" baseItem="2" numFmtId="164"/>
  </dataFields>
  <formats count="36">
    <format dxfId="140">
      <pivotArea outline="0" collapsedLevelsAreSubtotals="1" fieldPosition="0">
        <references count="1">
          <reference field="4294967294" count="1" selected="0">
            <x v="5"/>
          </reference>
        </references>
      </pivotArea>
    </format>
    <format dxfId="139">
      <pivotArea field="2" type="button" dataOnly="0" labelOnly="1" outline="0" axis="axisRow" fieldPosition="0"/>
    </format>
    <format dxfId="138">
      <pivotArea field="5" type="button" dataOnly="0" labelOnly="1" outline="0" axis="axisRow" fieldPosition="1"/>
    </format>
    <format dxfId="137">
      <pivotArea dataOnly="0" labelOnly="1" outline="0" fieldPosition="0">
        <references count="1">
          <reference field="4294967294" count="5">
            <x v="1"/>
            <x v="2"/>
            <x v="3"/>
            <x v="4"/>
            <x v="5"/>
          </reference>
        </references>
      </pivotArea>
    </format>
    <format dxfId="136">
      <pivotArea field="2" type="button" dataOnly="0" labelOnly="1" outline="0" axis="axisRow" fieldPosition="0"/>
    </format>
    <format dxfId="135">
      <pivotArea field="5" type="button" dataOnly="0" labelOnly="1" outline="0" axis="axisRow" fieldPosition="1"/>
    </format>
    <format dxfId="134">
      <pivotArea dataOnly="0" labelOnly="1" outline="0" fieldPosition="0">
        <references count="1">
          <reference field="4294967294" count="5">
            <x v="1"/>
            <x v="2"/>
            <x v="3"/>
            <x v="4"/>
            <x v="5"/>
          </reference>
        </references>
      </pivotArea>
    </format>
    <format dxfId="133">
      <pivotArea field="4" type="button" dataOnly="0" labelOnly="1" outline="0"/>
    </format>
    <format dxfId="132">
      <pivotArea outline="0" fieldPosition="0">
        <references count="1">
          <reference field="4294967294" count="1">
            <x v="5"/>
          </reference>
        </references>
      </pivotArea>
    </format>
    <format dxfId="131">
      <pivotArea dataOnly="0" labelOnly="1" outline="0" fieldPosition="0">
        <references count="1">
          <reference field="2" count="0"/>
        </references>
      </pivotArea>
    </format>
    <format dxfId="130">
      <pivotArea outline="0" collapsedLevelsAreSubtotals="1" fieldPosition="0"/>
    </format>
    <format dxfId="129">
      <pivotArea dataOnly="0" labelOnly="1" outline="0" fieldPosition="0">
        <references count="1">
          <reference field="2" count="0"/>
        </references>
      </pivotArea>
    </format>
    <format dxfId="128">
      <pivotArea dataOnly="0" labelOnly="1" outline="0" fieldPosition="0">
        <references count="2">
          <reference field="2" count="0" selected="0"/>
          <reference field="5" count="0"/>
        </references>
      </pivotArea>
    </format>
    <format dxfId="127">
      <pivotArea outline="0" collapsedLevelsAreSubtotals="1" fieldPosition="0"/>
    </format>
    <format dxfId="126">
      <pivotArea dataOnly="0" labelOnly="1" outline="0" fieldPosition="0">
        <references count="1">
          <reference field="2" count="0"/>
        </references>
      </pivotArea>
    </format>
    <format dxfId="125">
      <pivotArea dataOnly="0" labelOnly="1" outline="0" fieldPosition="0">
        <references count="2">
          <reference field="2" count="0" selected="0"/>
          <reference field="5" count="0"/>
        </references>
      </pivotArea>
    </format>
    <format dxfId="124">
      <pivotArea dataOnly="0" labelOnly="1" outline="0" fieldPosition="0">
        <references count="1">
          <reference field="4294967294" count="1">
            <x v="0"/>
          </reference>
        </references>
      </pivotArea>
    </format>
    <format dxfId="123">
      <pivotArea dataOnly="0" labelOnly="1" outline="0" fieldPosition="0">
        <references count="1">
          <reference field="4294967294" count="1">
            <x v="0"/>
          </reference>
        </references>
      </pivotArea>
    </format>
    <format dxfId="122">
      <pivotArea dataOnly="0" labelOnly="1" outline="0" fieldPosition="0">
        <references count="1">
          <reference field="4294967294" count="6">
            <x v="0"/>
            <x v="1"/>
            <x v="2"/>
            <x v="3"/>
            <x v="4"/>
            <x v="5"/>
          </reference>
        </references>
      </pivotArea>
    </format>
    <format dxfId="121">
      <pivotArea field="2" type="button" dataOnly="0" labelOnly="1" outline="0" axis="axisRow" fieldPosition="0"/>
    </format>
    <format dxfId="120">
      <pivotArea field="5" type="button" dataOnly="0" labelOnly="1" outline="0" axis="axisRow" fieldPosition="1"/>
    </format>
    <format dxfId="119">
      <pivotArea dataOnly="0" labelOnly="1" outline="0" fieldPosition="0">
        <references count="1">
          <reference field="4294967294" count="6">
            <x v="0"/>
            <x v="1"/>
            <x v="2"/>
            <x v="3"/>
            <x v="4"/>
            <x v="5"/>
          </reference>
        </references>
      </pivotArea>
    </format>
    <format dxfId="118">
      <pivotArea field="2" type="button" dataOnly="0" labelOnly="1" outline="0" axis="axisRow" fieldPosition="0"/>
    </format>
    <format dxfId="117">
      <pivotArea field="5" type="button" dataOnly="0" labelOnly="1" outline="0" axis="axisRow" fieldPosition="1"/>
    </format>
    <format dxfId="116">
      <pivotArea dataOnly="0" labelOnly="1" outline="0" fieldPosition="0">
        <references count="1">
          <reference field="4294967294" count="6">
            <x v="0"/>
            <x v="1"/>
            <x v="2"/>
            <x v="3"/>
            <x v="4"/>
            <x v="5"/>
          </reference>
        </references>
      </pivotArea>
    </format>
    <format dxfId="115">
      <pivotArea type="all" dataOnly="0" outline="0" fieldPosition="0"/>
    </format>
    <format dxfId="114">
      <pivotArea type="all" dataOnly="0" outline="0" fieldPosition="0"/>
    </format>
    <format dxfId="113">
      <pivotArea field="2" type="button" dataOnly="0" labelOnly="1" outline="0" axis="axisRow" fieldPosition="0"/>
    </format>
    <format dxfId="112">
      <pivotArea field="5" type="button" dataOnly="0" labelOnly="1" outline="0" axis="axisRow" fieldPosition="1"/>
    </format>
    <format dxfId="111">
      <pivotArea dataOnly="0" labelOnly="1" outline="0" fieldPosition="0">
        <references count="1">
          <reference field="4294967294" count="6">
            <x v="0"/>
            <x v="1"/>
            <x v="2"/>
            <x v="3"/>
            <x v="4"/>
            <x v="5"/>
          </reference>
        </references>
      </pivotArea>
    </format>
    <format dxfId="110">
      <pivotArea field="2" type="button" dataOnly="0" labelOnly="1" outline="0" axis="axisRow" fieldPosition="0"/>
    </format>
    <format dxfId="109">
      <pivotArea field="5" type="button" dataOnly="0" labelOnly="1" outline="0" axis="axisRow" fieldPosition="1"/>
    </format>
    <format dxfId="108">
      <pivotArea dataOnly="0" labelOnly="1" outline="0" fieldPosition="0">
        <references count="1">
          <reference field="4294967294" count="6">
            <x v="0"/>
            <x v="1"/>
            <x v="2"/>
            <x v="3"/>
            <x v="4"/>
            <x v="5"/>
          </reference>
        </references>
      </pivotArea>
    </format>
    <format dxfId="107">
      <pivotArea field="5" type="button" dataOnly="0" labelOnly="1" outline="0" axis="axisRow" fieldPosition="1"/>
    </format>
    <format dxfId="106">
      <pivotArea dataOnly="0" labelOnly="1" outline="0" fieldPosition="0">
        <references count="1">
          <reference field="4294967294" count="6">
            <x v="0"/>
            <x v="1"/>
            <x v="2"/>
            <x v="3"/>
            <x v="4"/>
            <x v="5"/>
          </reference>
        </references>
      </pivotArea>
    </format>
    <format dxfId="105">
      <pivotArea dataOnly="0" labelOnly="1" outline="0" fieldPosition="0">
        <references count="1">
          <reference field="4294967294" count="1">
            <x v="0"/>
          </reference>
        </references>
      </pivotArea>
    </format>
  </formats>
  <conditionalFormats count="2">
    <conditionalFormat priority="2">
      <pivotAreas count="1">
        <pivotArea type="data" outline="0" collapsedLevelsAreSubtotals="1" fieldPosition="0">
          <references count="1">
            <reference field="4294967294" count="1" selected="0">
              <x v="5"/>
            </reference>
          </references>
        </pivotArea>
      </pivotAreas>
    </conditionalFormat>
    <conditionalFormat priority="1">
      <pivotAreas count="1">
        <pivotArea type="data" outline="0" collapsedLevelsAreSubtotals="1" fieldPosition="0">
          <references count="1">
            <reference field="4294967294" count="1" selected="0">
              <x v="5"/>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4" minRefreshableVersion="3" rowGrandTotals="0" itemPrintTitles="1" createdVersion="4" indent="0" outline="1" outlineData="1" multipleFieldFilters="0" rowHeaderCaption="Contract status">
  <location ref="A11:A12" firstHeaderRow="1" firstDataRow="1" firstDataCol="1"/>
  <pivotFields count="23">
    <pivotField numFmtId="3" showAll="0"/>
    <pivotField showAll="0">
      <items count="10">
        <item h="1" x="0"/>
        <item x="1"/>
        <item h="1" x="2"/>
        <item h="1" x="3"/>
        <item h="1" x="4"/>
        <item h="1" x="5"/>
        <item h="1" x="6"/>
        <item h="1" x="7"/>
        <item h="1" x="8"/>
        <item t="default"/>
      </items>
    </pivotField>
    <pivotField axis="axisRow" showAll="0">
      <items count="9">
        <item h="1" m="1" x="4"/>
        <item h="1" m="1" x="6"/>
        <item h="1" x="3"/>
        <item h="1" x="0"/>
        <item x="1"/>
        <item h="1" m="1" x="7"/>
        <item h="1" x="2"/>
        <item h="1" m="1" x="5"/>
        <item t="default"/>
      </items>
    </pivotField>
    <pivotField showAll="0"/>
    <pivotField showAll="0"/>
    <pivotField showAll="0">
      <items count="11">
        <item h="1" m="1" x="8"/>
        <item h="1" m="1" x="9"/>
        <item h="1" x="4"/>
        <item h="1" x="5"/>
        <item h="1" x="6"/>
        <item h="1" x="7"/>
        <item x="0"/>
        <item x="1"/>
        <item x="2"/>
        <item x="3"/>
        <item t="default"/>
      </items>
    </pivotField>
    <pivotField showAll="0"/>
    <pivotField showAll="0"/>
    <pivotField showAll="0">
      <items count="4">
        <item h="1" m="1" x="2"/>
        <item x="1"/>
        <item h="1"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
    <i>
      <x v="4"/>
    </i>
  </rowItems>
  <colItems count="1">
    <i/>
  </colItems>
  <formats count="1">
    <format dxfId="141">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4" minRefreshableVersion="3" rowGrandTotals="0" itemPrintTitles="1" createdVersion="4" indent="0" outline="1" outlineData="1" multipleFieldFilters="0" rowHeaderCaption="Estimate type">
  <location ref="A9:A10" firstHeaderRow="1" firstDataRow="1" firstDataCol="1"/>
  <pivotFields count="23">
    <pivotField numFmtId="3" showAll="0"/>
    <pivotField showAll="0">
      <items count="10">
        <item h="1" x="0"/>
        <item x="1"/>
        <item h="1" x="2"/>
        <item h="1" x="3"/>
        <item h="1" x="4"/>
        <item h="1" x="5"/>
        <item h="1" x="6"/>
        <item h="1" x="7"/>
        <item h="1" x="8"/>
        <item t="default"/>
      </items>
    </pivotField>
    <pivotField showAll="0">
      <items count="9">
        <item h="1" x="0"/>
        <item x="1"/>
        <item h="1" x="2"/>
        <item h="1" m="1" x="4"/>
        <item h="1" m="1" x="6"/>
        <item h="1" x="3"/>
        <item h="1" m="1" x="7"/>
        <item h="1" m="1" x="5"/>
        <item t="default"/>
      </items>
    </pivotField>
    <pivotField showAll="0"/>
    <pivotField showAll="0"/>
    <pivotField showAll="0">
      <items count="11">
        <item h="1" m="1" x="8"/>
        <item h="1" m="1" x="9"/>
        <item h="1" x="4"/>
        <item h="1" x="5"/>
        <item h="1" x="6"/>
        <item h="1" x="7"/>
        <item x="0"/>
        <item x="1"/>
        <item x="2"/>
        <item x="3"/>
        <item t="default"/>
      </items>
    </pivotField>
    <pivotField showAll="0"/>
    <pivotField showAll="0"/>
    <pivotField axis="axisRow" showAll="0">
      <items count="4">
        <item h="1" m="1" x="2"/>
        <item h="1" x="0"/>
        <item x="1"/>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8"/>
  </rowFields>
  <rowItems count="1">
    <i>
      <x v="2"/>
    </i>
  </rowItems>
  <colItems count="1">
    <i/>
  </colItems>
  <formats count="1">
    <format dxfId="142">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rowGrandTotals="0" itemPrintTitles="1" createdVersion="4" indent="0" outline="1" outlineData="1" multipleFieldFilters="0" rowHeaderCaption="State">
  <location ref="A7:A8" firstHeaderRow="1" firstDataRow="1" firstDataCol="1"/>
  <pivotFields count="23">
    <pivotField numFmtId="3" showAll="0"/>
    <pivotField axis="axisRow" showAll="0">
      <items count="10">
        <item h="1" x="8"/>
        <item h="1" x="7"/>
        <item h="1" x="0"/>
        <item h="1" x="6"/>
        <item h="1" x="2"/>
        <item h="1" x="3"/>
        <item h="1" x="5"/>
        <item x="1"/>
        <item h="1" x="4"/>
        <item t="default"/>
      </items>
    </pivotField>
    <pivotField showAll="0">
      <items count="9">
        <item h="1" x="0"/>
        <item x="1"/>
        <item h="1" x="2"/>
        <item h="1" m="1" x="4"/>
        <item h="1" m="1" x="6"/>
        <item h="1" x="3"/>
        <item h="1" m="1" x="7"/>
        <item h="1" m="1" x="5"/>
        <item t="default"/>
      </items>
    </pivotField>
    <pivotField showAll="0"/>
    <pivotField showAll="0"/>
    <pivotField showAll="0" defaultSubtotal="0">
      <items count="10">
        <item h="1" m="1" x="8"/>
        <item h="1" m="1" x="9"/>
        <item h="1" x="4"/>
        <item h="1" x="5"/>
        <item h="1" x="6"/>
        <item h="1" x="7"/>
        <item x="0"/>
        <item x="1"/>
        <item x="2"/>
        <item x="3"/>
      </items>
    </pivotField>
    <pivotField showAll="0"/>
    <pivotField showAll="0"/>
    <pivotField showAll="0">
      <items count="4">
        <item h="1" m="1" x="2"/>
        <item x="1"/>
        <item h="1"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1"/>
  </rowFields>
  <rowItems count="1">
    <i>
      <x v="7"/>
    </i>
  </rowItems>
  <colItems count="1">
    <i/>
  </colItems>
  <formats count="1">
    <format dxfId="143">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te" sourceName="State">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showMissing="0">
      <items count="9">
        <i x="0"/>
        <i x="1" s="1"/>
        <i x="2"/>
        <i x="3"/>
        <i x="4"/>
        <i x="5"/>
        <i x="6"/>
        <i x="7"/>
        <i x="8"/>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type" sourceName="type">
  <pivotTables>
    <pivotTable tabId="14" name="PivotTable2"/>
    <pivotTable tabId="14" name="PivotTable3"/>
    <pivotTable tabId="14" name="PivotTable4"/>
    <pivotTable tabId="14" name="PivotTable6"/>
    <pivotTable tabId="4" name="PivotTable1"/>
    <pivotTable tabId="4" name="PivotTable2"/>
    <pivotTable tabId="4" name="PivotTable3"/>
    <pivotTable tabId="4" name="PivotTable4"/>
  </pivotTables>
  <data>
    <tabular pivotCacheId="3" sortOrder="descending" showMissing="0">
      <items count="3">
        <i x="0"/>
        <i x="1" s="1"/>
        <i x="2"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contract" sourceName="contract">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customListSort="0" showMissing="0">
      <items count="8">
        <i x="0"/>
        <i x="1" s="1"/>
        <i x="3" nd="1"/>
        <i x="2" nd="1"/>
        <i x="4" nd="1"/>
        <i x="6" nd="1"/>
        <i x="7" nd="1"/>
        <i x="5"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review_quarter" sourceName="review_quarter">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showMissing="0">
      <items count="10">
        <i x="0" s="1"/>
        <i x="1" s="1"/>
        <i x="2" s="1"/>
        <i x="3" s="1"/>
        <i x="4" nd="1"/>
        <i x="5" nd="1"/>
        <i x="6" nd="1"/>
        <i x="7" nd="1"/>
        <i x="8" nd="1"/>
        <i x="9"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te 1" cache="Slicer_State" caption="State or territory" style="SlicerStyleLight1 2" rowHeight="241300"/>
  <slicer name="Estimate type 1" cache="Slicer_type" caption="Estimate type" rowHeight="241300"/>
  <slicer name="Contract status" cache="Slicer_contract" caption="Contract status" style="SlicerStyleLight1 2" rowHeight="241300"/>
  <slicer name="review_quarter" cache="Slicer_review_quarter" caption="Review quarters" style="SlicerStyleLight1 2"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State 2" cache="Slicer_State" caption="State or territory" style="SlicerStyleLight1 2" rowHeight="241300"/>
  <slicer name="Estimate type 2" cache="Slicer_type" caption="Estimate type" style="SlicerStyleLight1 2" rowHeight="241300"/>
  <slicer name="Contract status 1" cache="Slicer_contract" caption="Contract status" style="SlicerStyleLight1 2" rowHeight="241300"/>
  <slicer name="review_quarter 1" cache="Slicer_review_quarter" caption="Review quarters" style="SlicerStyleLight1 2" rowHeight="241300"/>
</slicers>
</file>

<file path=xl/tables/table1.xml><?xml version="1.0" encoding="utf-8"?>
<table xmlns="http://schemas.openxmlformats.org/spreadsheetml/2006/main" id="1" name="Table1" displayName="Table1" ref="B1:Q289" tableBorderDxfId="246">
  <autoFilter ref="B1:Q289"/>
  <sortState ref="B2:Q289">
    <sortCondition ref="C2:C289" customList="New South Wales,Victoria,Queensland,South Australia,Western Australia,Tasmania,Northern Territory,Australian Capital Territory,Australia"/>
    <sortCondition ref="D2:D289" customList="Commencements,Completions,Cancelllations/withdrawals,In-training"/>
    <sortCondition ref="E2:E289"/>
    <sortCondition ref="F2:F289"/>
  </sortState>
  <tableColumns count="16">
    <tableColumn id="1" name=" " totalsRowLabel="Total" dataDxfId="245" totalsRowDxfId="244"/>
    <tableColumn id="2" name="State" dataDxfId="243" totalsRowDxfId="242"/>
    <tableColumn id="3" name="contract" dataDxfId="241" totalsRowDxfId="240"/>
    <tableColumn id="4" name="collection_quarter" dataDxfId="239" totalsRowDxfId="238"/>
    <tableColumn id="5" name="collection_number" dataDxfId="237" totalsRowDxfId="236"/>
    <tableColumn id="6" name="review_quarter" dataDxfId="235" totalsRowDxfId="234"/>
    <tableColumn id="7" name="Estimate" dataDxfId="233" totalsRowDxfId="232"/>
    <tableColumn id="8" name="model" dataDxfId="231" totalsRowDxfId="230"/>
    <tableColumn id="9" name="type" dataDxfId="229" totalsRowDxfId="228"/>
    <tableColumn id="10" name="Low95" dataDxfId="227" totalsRowDxfId="226"/>
    <tableColumn id="12" name="High95" dataDxfId="225" totalsRowDxfId="224"/>
    <tableColumn id="13" name="final_count" dataDxfId="223" totalsRowDxfId="222"/>
    <tableColumn id="14" name="perc_of_final_count" dataDxfId="221" totalsRowDxfId="220"/>
    <tableColumn id="15" name="count_in_PI" dataDxfId="219" totalsRowDxfId="218"/>
    <tableColumn id="16" name="raw_value" dataDxfId="217" totalsRowDxfId="216"/>
    <tableColumn id="11" name="model_perc_final_count" totalsRowFunction="count" dataDxfId="215" totalsRowDxfId="214"/>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cver.edu.au/publications/publications/all-publications/a-guide-to-the-apprentices-and-trainees-estimates-review-dashboard" TargetMode="Externa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hyperlink" Target="http://www.ncver.edu.au/data/collection/apprentices-and-trainees-collection" TargetMode="External"/><Relationship Id="rId2" Type="http://schemas.openxmlformats.org/officeDocument/2006/relationships/hyperlink" Target="http://www.ncver.edu.au/data/collection/apprentices-and-trainees-collection" TargetMode="External"/><Relationship Id="rId1" Type="http://schemas.openxmlformats.org/officeDocument/2006/relationships/hyperlink" Target="https://www.ncver.edu.au/publications/publications/all-publications/estimation-of-apprentice-and-trainee-statistics" TargetMode="External"/><Relationship Id="rId4" Type="http://schemas.openxmlformats.org/officeDocument/2006/relationships/hyperlink" Target="https://www.ncver.edu.au/publications/publications/all-publications/estimation-of-apprentice-and-trainee-statistics"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ncver.edu.au/publications/publications/all-publications/a-guide-to-the-apprentices-and-trainees-estimates-review-dashboard" TargetMode="External"/><Relationship Id="rId5" Type="http://schemas.microsoft.com/office/2007/relationships/slicer" Target="../slicers/slicer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microsoft.com/office/2007/relationships/slicer" Target="../slicers/slicer2.xml"/><Relationship Id="rId3" Type="http://schemas.openxmlformats.org/officeDocument/2006/relationships/pivotTable" Target="../pivotTables/pivotTable8.xml"/><Relationship Id="rId7" Type="http://schemas.openxmlformats.org/officeDocument/2006/relationships/drawing" Target="../drawings/drawing4.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printerSettings" Target="../printerSettings/printerSettings2.bin"/><Relationship Id="rId5" Type="http://schemas.openxmlformats.org/officeDocument/2006/relationships/hyperlink" Target="https://www.ncver.edu.au/publications/publications/all-publications/a-guide-to-the-apprentices-and-trainees-estimates-review-dashboard" TargetMode="External"/><Relationship Id="rId4" Type="http://schemas.openxmlformats.org/officeDocument/2006/relationships/pivotTable" Target="../pivotTables/pivotTable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K78"/>
  <sheetViews>
    <sheetView showGridLines="0" showRowColHeaders="0" tabSelected="1" zoomScaleNormal="100" workbookViewId="0">
      <selection activeCell="B60" sqref="B60:K60"/>
    </sheetView>
  </sheetViews>
  <sheetFormatPr defaultRowHeight="15" x14ac:dyDescent="0.25"/>
  <cols>
    <col min="1" max="1" width="2.42578125" customWidth="1"/>
    <col min="2" max="2" width="9.28515625" customWidth="1"/>
    <col min="3" max="3" width="7.85546875" customWidth="1"/>
    <col min="4" max="4" width="26.140625" customWidth="1"/>
    <col min="5" max="5" width="27.28515625" customWidth="1"/>
    <col min="6" max="6" width="4.5703125" customWidth="1"/>
    <col min="7" max="9" width="8.85546875" customWidth="1"/>
    <col min="10" max="10" width="10.28515625" bestFit="1" customWidth="1"/>
    <col min="11" max="11" width="22.140625" bestFit="1" customWidth="1"/>
    <col min="12" max="13" width="9.28515625" customWidth="1"/>
  </cols>
  <sheetData>
    <row r="1" spans="2:11" ht="9.75" customHeight="1" x14ac:dyDescent="0.25"/>
    <row r="2" spans="2:11" ht="17.25" customHeight="1" x14ac:dyDescent="0.25">
      <c r="B2" s="255" t="s">
        <v>126</v>
      </c>
      <c r="C2" s="256"/>
      <c r="D2" s="256"/>
      <c r="E2" s="256"/>
      <c r="F2" s="256"/>
      <c r="G2" s="256"/>
      <c r="H2" s="256"/>
      <c r="I2" s="256"/>
      <c r="J2" s="256"/>
      <c r="K2" s="256"/>
    </row>
    <row r="3" spans="2:11" ht="17.25" customHeight="1" x14ac:dyDescent="0.25">
      <c r="B3" s="256"/>
      <c r="C3" s="256"/>
      <c r="D3" s="256"/>
      <c r="E3" s="256"/>
      <c r="F3" s="256"/>
      <c r="G3" s="256"/>
      <c r="H3" s="256"/>
      <c r="I3" s="256"/>
      <c r="J3" s="256"/>
      <c r="K3" s="256"/>
    </row>
    <row r="4" spans="2:11" s="6" customFormat="1" ht="9" customHeight="1" x14ac:dyDescent="0.25">
      <c r="B4" s="141"/>
      <c r="C4" s="141"/>
      <c r="D4" s="141"/>
      <c r="E4" s="141"/>
      <c r="F4" s="141"/>
      <c r="G4" s="141"/>
      <c r="H4" s="141"/>
      <c r="I4" s="141"/>
      <c r="J4" s="141"/>
      <c r="K4" s="141"/>
    </row>
    <row r="5" spans="2:11" ht="18.75" customHeight="1" x14ac:dyDescent="0.25">
      <c r="B5" s="257" t="s">
        <v>97</v>
      </c>
      <c r="C5" s="257"/>
      <c r="D5" s="257"/>
      <c r="E5" s="257"/>
      <c r="F5" s="257"/>
      <c r="G5" s="257"/>
      <c r="H5" s="257"/>
      <c r="I5" s="257"/>
      <c r="J5" s="257"/>
      <c r="K5" s="257"/>
    </row>
    <row r="6" spans="2:11" ht="9.75" customHeight="1" x14ac:dyDescent="0.25">
      <c r="B6" s="140"/>
      <c r="C6" s="140"/>
      <c r="D6" s="140"/>
      <c r="E6" s="140"/>
      <c r="F6" s="140"/>
      <c r="G6" s="140"/>
      <c r="H6" s="140"/>
      <c r="I6" s="140"/>
      <c r="J6" s="140"/>
      <c r="K6" s="140"/>
    </row>
    <row r="7" spans="2:11" ht="15" customHeight="1" x14ac:dyDescent="0.25">
      <c r="B7" s="251" t="s">
        <v>117</v>
      </c>
      <c r="C7" s="251"/>
      <c r="D7" s="251"/>
      <c r="E7" s="260" t="s">
        <v>114</v>
      </c>
      <c r="F7" s="260"/>
      <c r="G7" s="260"/>
      <c r="H7" s="260"/>
      <c r="I7" s="260"/>
      <c r="J7" s="260"/>
      <c r="K7" s="260"/>
    </row>
    <row r="8" spans="2:11" s="75" customFormat="1" ht="15" customHeight="1" x14ac:dyDescent="0.2">
      <c r="B8" s="251" t="s">
        <v>90</v>
      </c>
      <c r="C8" s="251"/>
      <c r="D8" s="251"/>
      <c r="E8" s="261" t="s">
        <v>137</v>
      </c>
      <c r="F8" s="261"/>
      <c r="G8" s="261"/>
      <c r="H8" s="261"/>
      <c r="I8" s="261"/>
      <c r="J8" s="261"/>
      <c r="K8" s="261"/>
    </row>
    <row r="9" spans="2:11" s="75" customFormat="1" ht="15" customHeight="1" x14ac:dyDescent="0.2">
      <c r="B9" s="251" t="s">
        <v>110</v>
      </c>
      <c r="C9" s="251"/>
      <c r="D9" s="251"/>
      <c r="E9" s="261" t="s">
        <v>115</v>
      </c>
      <c r="F9" s="261"/>
      <c r="G9" s="261"/>
      <c r="H9" s="261"/>
      <c r="I9" s="261"/>
      <c r="J9" s="261"/>
      <c r="K9" s="261"/>
    </row>
    <row r="10" spans="2:11" s="75" customFormat="1" ht="15" customHeight="1" x14ac:dyDescent="0.2">
      <c r="B10" s="251" t="s">
        <v>46</v>
      </c>
      <c r="C10" s="251"/>
      <c r="D10" s="251"/>
      <c r="E10" s="261" t="s">
        <v>167</v>
      </c>
      <c r="F10" s="261"/>
      <c r="G10" s="261"/>
      <c r="H10" s="261"/>
      <c r="I10" s="261"/>
      <c r="J10" s="261"/>
      <c r="K10" s="261"/>
    </row>
    <row r="11" spans="2:11" s="75" customFormat="1" ht="9" customHeight="1" x14ac:dyDescent="0.2">
      <c r="B11" s="205"/>
      <c r="C11" s="205"/>
      <c r="D11" s="205"/>
      <c r="E11" s="213"/>
      <c r="F11" s="214"/>
      <c r="G11" s="213"/>
      <c r="H11" s="213"/>
      <c r="I11" s="213"/>
      <c r="J11" s="213"/>
      <c r="K11" s="215"/>
    </row>
    <row r="12" spans="2:11" s="6" customFormat="1" ht="18.75" customHeight="1" x14ac:dyDescent="0.25">
      <c r="B12" s="257" t="s">
        <v>139</v>
      </c>
      <c r="C12" s="257"/>
      <c r="D12" s="257"/>
      <c r="E12" s="257"/>
      <c r="F12" s="257"/>
      <c r="G12" s="257"/>
      <c r="H12" s="257"/>
      <c r="I12" s="257"/>
      <c r="J12" s="257"/>
      <c r="K12" s="257"/>
    </row>
    <row r="13" spans="2:11" s="6" customFormat="1" ht="9" customHeight="1" x14ac:dyDescent="0.25"/>
    <row r="14" spans="2:11" s="75" customFormat="1" ht="15.75" customHeight="1" x14ac:dyDescent="0.2">
      <c r="B14" s="253" t="s">
        <v>154</v>
      </c>
      <c r="C14" s="253"/>
      <c r="D14" s="253"/>
      <c r="E14" s="253"/>
      <c r="F14" s="253"/>
      <c r="G14" s="253"/>
      <c r="H14" s="253"/>
      <c r="I14" s="253"/>
      <c r="J14" s="253"/>
      <c r="K14" s="253"/>
    </row>
    <row r="15" spans="2:11" s="75" customFormat="1" ht="15.75" customHeight="1" x14ac:dyDescent="0.2">
      <c r="B15" s="253"/>
      <c r="C15" s="253"/>
      <c r="D15" s="253"/>
      <c r="E15" s="253"/>
      <c r="F15" s="253"/>
      <c r="G15" s="253"/>
      <c r="H15" s="253"/>
      <c r="I15" s="253"/>
      <c r="J15" s="253"/>
      <c r="K15" s="253"/>
    </row>
    <row r="16" spans="2:11" s="75" customFormat="1" ht="15.75" customHeight="1" x14ac:dyDescent="0.2">
      <c r="B16" s="253"/>
      <c r="C16" s="253"/>
      <c r="D16" s="253"/>
      <c r="E16" s="253"/>
      <c r="F16" s="253"/>
      <c r="G16" s="253"/>
      <c r="H16" s="253"/>
      <c r="I16" s="253"/>
      <c r="J16" s="253"/>
      <c r="K16" s="253"/>
    </row>
    <row r="17" spans="2:11" s="75" customFormat="1" ht="15.75" customHeight="1" x14ac:dyDescent="0.2">
      <c r="B17" s="253"/>
      <c r="C17" s="253"/>
      <c r="D17" s="253"/>
      <c r="E17" s="253"/>
      <c r="F17" s="253"/>
      <c r="G17" s="253"/>
      <c r="H17" s="253"/>
      <c r="I17" s="253"/>
      <c r="J17" s="253"/>
      <c r="K17" s="253"/>
    </row>
    <row r="18" spans="2:11" s="75" customFormat="1" ht="15.75" customHeight="1" x14ac:dyDescent="0.2">
      <c r="B18" s="253"/>
      <c r="C18" s="253"/>
      <c r="D18" s="253"/>
      <c r="E18" s="253"/>
      <c r="F18" s="253"/>
      <c r="G18" s="253"/>
      <c r="H18" s="253"/>
      <c r="I18" s="253"/>
      <c r="J18" s="253"/>
      <c r="K18" s="253"/>
    </row>
    <row r="19" spans="2:11" s="75" customFormat="1" ht="15" customHeight="1" x14ac:dyDescent="0.2">
      <c r="B19" s="253"/>
      <c r="C19" s="253"/>
      <c r="D19" s="253"/>
      <c r="E19" s="253"/>
      <c r="F19" s="253"/>
      <c r="G19" s="253"/>
      <c r="H19" s="253"/>
      <c r="I19" s="253"/>
      <c r="J19" s="253"/>
      <c r="K19" s="253"/>
    </row>
    <row r="20" spans="2:11" s="75" customFormat="1" ht="21.75" customHeight="1" x14ac:dyDescent="0.2">
      <c r="B20" s="253"/>
      <c r="C20" s="253"/>
      <c r="D20" s="253"/>
      <c r="E20" s="253"/>
      <c r="F20" s="253"/>
      <c r="G20" s="253"/>
      <c r="H20" s="253"/>
      <c r="I20" s="253"/>
      <c r="J20" s="253"/>
      <c r="K20" s="253"/>
    </row>
    <row r="21" spans="2:11" s="75" customFormat="1" ht="15.75" customHeight="1" x14ac:dyDescent="0.2">
      <c r="B21" s="253"/>
      <c r="C21" s="253"/>
      <c r="D21" s="253"/>
      <c r="E21" s="253"/>
      <c r="F21" s="253"/>
      <c r="G21" s="253"/>
      <c r="H21" s="253"/>
      <c r="I21" s="253"/>
      <c r="J21" s="253"/>
      <c r="K21" s="253"/>
    </row>
    <row r="22" spans="2:11" s="75" customFormat="1" ht="12.75" customHeight="1" x14ac:dyDescent="0.2">
      <c r="B22" s="253"/>
      <c r="C22" s="253"/>
      <c r="D22" s="253"/>
      <c r="E22" s="253"/>
      <c r="F22" s="253"/>
      <c r="G22" s="253"/>
      <c r="H22" s="253"/>
      <c r="I22" s="253"/>
      <c r="J22" s="253"/>
      <c r="K22" s="253"/>
    </row>
    <row r="23" spans="2:11" s="75" customFormat="1" ht="12" customHeight="1" x14ac:dyDescent="0.2">
      <c r="B23" s="216"/>
      <c r="C23" s="216"/>
      <c r="D23" s="216"/>
      <c r="E23" s="216"/>
      <c r="F23" s="216"/>
      <c r="G23" s="216"/>
      <c r="H23" s="216"/>
      <c r="I23" s="216"/>
      <c r="J23" s="216"/>
      <c r="K23" s="216"/>
    </row>
    <row r="24" spans="2:11" s="75" customFormat="1" ht="15.75" customHeight="1" x14ac:dyDescent="0.2">
      <c r="B24" s="216"/>
      <c r="C24" s="216"/>
      <c r="D24" s="216"/>
      <c r="E24" s="216"/>
      <c r="F24" s="216"/>
      <c r="G24" s="216"/>
      <c r="H24" s="216"/>
      <c r="I24" s="216"/>
      <c r="J24" s="216"/>
      <c r="K24" s="216"/>
    </row>
    <row r="25" spans="2:11" s="75" customFormat="1" ht="15.75" customHeight="1" x14ac:dyDescent="0.2">
      <c r="B25" s="216"/>
      <c r="C25" s="216"/>
      <c r="D25" s="216"/>
      <c r="E25" s="216"/>
      <c r="F25" s="216"/>
      <c r="G25" s="216"/>
      <c r="H25" s="216"/>
      <c r="I25" s="216"/>
      <c r="J25" s="216"/>
      <c r="K25" s="216"/>
    </row>
    <row r="26" spans="2:11" s="75" customFormat="1" ht="15.75" customHeight="1" x14ac:dyDescent="0.2">
      <c r="B26" s="216"/>
      <c r="C26" s="216"/>
      <c r="D26" s="216"/>
      <c r="E26" s="216"/>
      <c r="F26" s="216"/>
      <c r="G26" s="259" t="s">
        <v>147</v>
      </c>
      <c r="H26" s="259"/>
      <c r="I26" s="259"/>
      <c r="J26" s="259"/>
      <c r="K26" s="259"/>
    </row>
    <row r="27" spans="2:11" s="75" customFormat="1" ht="15.75" customHeight="1" x14ac:dyDescent="0.2">
      <c r="B27" s="216"/>
      <c r="C27" s="216"/>
      <c r="D27" s="216"/>
      <c r="E27" s="216"/>
      <c r="F27" s="216"/>
      <c r="G27" s="262" t="s">
        <v>149</v>
      </c>
      <c r="H27" s="262" t="s">
        <v>37</v>
      </c>
      <c r="I27" s="262" t="s">
        <v>150</v>
      </c>
      <c r="J27" s="262" t="s">
        <v>23</v>
      </c>
      <c r="K27" s="264" t="s">
        <v>152</v>
      </c>
    </row>
    <row r="28" spans="2:11" s="75" customFormat="1" ht="15.75" customHeight="1" x14ac:dyDescent="0.2">
      <c r="B28" s="216"/>
      <c r="C28" s="216"/>
      <c r="D28" s="216"/>
      <c r="E28" s="216"/>
      <c r="F28" s="216"/>
      <c r="G28" s="263"/>
      <c r="H28" s="263"/>
      <c r="I28" s="263"/>
      <c r="J28" s="263"/>
      <c r="K28" s="265"/>
    </row>
    <row r="29" spans="2:11" s="75" customFormat="1" ht="15.75" customHeight="1" x14ac:dyDescent="0.2">
      <c r="B29" s="216"/>
      <c r="C29" s="216"/>
      <c r="D29" s="216"/>
      <c r="E29" s="216"/>
      <c r="F29" s="216"/>
      <c r="G29" s="232">
        <v>1</v>
      </c>
      <c r="H29" s="233">
        <v>89</v>
      </c>
      <c r="I29" s="247" t="s">
        <v>168</v>
      </c>
      <c r="J29" s="248" t="s">
        <v>148</v>
      </c>
      <c r="K29" s="234"/>
    </row>
    <row r="30" spans="2:11" s="75" customFormat="1" ht="15.75" customHeight="1" x14ac:dyDescent="0.2">
      <c r="B30" s="216"/>
      <c r="C30" s="216"/>
      <c r="D30" s="216"/>
      <c r="E30" s="216"/>
      <c r="F30" s="216"/>
      <c r="G30" s="235">
        <v>2</v>
      </c>
      <c r="H30" s="236">
        <v>90</v>
      </c>
      <c r="I30" s="249" t="s">
        <v>169</v>
      </c>
      <c r="J30" s="249" t="s">
        <v>173</v>
      </c>
      <c r="K30" s="230" t="s">
        <v>107</v>
      </c>
    </row>
    <row r="31" spans="2:11" s="75" customFormat="1" ht="15.75" customHeight="1" x14ac:dyDescent="0.2">
      <c r="B31" s="216"/>
      <c r="C31" s="216"/>
      <c r="D31" s="216"/>
      <c r="E31" s="216"/>
      <c r="F31" s="216"/>
      <c r="G31" s="235">
        <v>3</v>
      </c>
      <c r="H31" s="236">
        <v>91</v>
      </c>
      <c r="I31" s="249" t="s">
        <v>170</v>
      </c>
      <c r="J31" s="249" t="s">
        <v>174</v>
      </c>
      <c r="K31" s="230" t="s">
        <v>108</v>
      </c>
    </row>
    <row r="32" spans="2:11" s="75" customFormat="1" ht="15.75" customHeight="1" x14ac:dyDescent="0.2">
      <c r="B32" s="216"/>
      <c r="C32" s="216"/>
      <c r="D32" s="216"/>
      <c r="E32" s="216"/>
      <c r="F32" s="216"/>
      <c r="G32" s="235">
        <v>4</v>
      </c>
      <c r="H32" s="236">
        <v>92</v>
      </c>
      <c r="I32" s="249" t="s">
        <v>171</v>
      </c>
      <c r="J32" s="249" t="s">
        <v>175</v>
      </c>
      <c r="K32" s="230" t="s">
        <v>151</v>
      </c>
    </row>
    <row r="33" spans="2:11" s="75" customFormat="1" ht="15.75" customHeight="1" x14ac:dyDescent="0.2">
      <c r="B33" s="216"/>
      <c r="C33" s="216"/>
      <c r="D33" s="216"/>
      <c r="E33" s="216"/>
      <c r="F33" s="216"/>
      <c r="G33" s="237">
        <v>5</v>
      </c>
      <c r="H33" s="238">
        <v>93</v>
      </c>
      <c r="I33" s="250" t="s">
        <v>172</v>
      </c>
      <c r="J33" s="250" t="s">
        <v>172</v>
      </c>
      <c r="K33" s="231" t="s">
        <v>24</v>
      </c>
    </row>
    <row r="34" spans="2:11" s="75" customFormat="1" ht="15.75" customHeight="1" x14ac:dyDescent="0.2">
      <c r="B34" s="216"/>
      <c r="C34" s="216"/>
      <c r="D34" s="216"/>
      <c r="E34" s="216"/>
      <c r="F34" s="216"/>
      <c r="G34" s="216"/>
      <c r="H34" s="216"/>
      <c r="I34" s="216"/>
      <c r="J34" s="216"/>
      <c r="K34" s="216"/>
    </row>
    <row r="35" spans="2:11" s="75" customFormat="1" ht="15.75" customHeight="1" x14ac:dyDescent="0.2">
      <c r="B35" s="216"/>
      <c r="C35" s="216"/>
      <c r="D35" s="216"/>
      <c r="E35" s="216"/>
      <c r="F35" s="216"/>
      <c r="G35" s="216"/>
      <c r="H35" s="216"/>
      <c r="I35" s="216"/>
      <c r="J35" s="216"/>
      <c r="K35" s="216"/>
    </row>
    <row r="36" spans="2:11" s="75" customFormat="1" ht="15.75" customHeight="1" x14ac:dyDescent="0.2">
      <c r="B36" s="216"/>
      <c r="C36" s="216"/>
      <c r="D36" s="216"/>
      <c r="E36" s="216"/>
      <c r="F36" s="216"/>
      <c r="G36" s="216"/>
      <c r="H36" s="216"/>
      <c r="I36" s="216"/>
      <c r="J36" s="216"/>
      <c r="K36" s="216"/>
    </row>
    <row r="37" spans="2:11" s="75" customFormat="1" ht="15.75" customHeight="1" x14ac:dyDescent="0.2">
      <c r="B37" s="216"/>
      <c r="C37" s="216"/>
      <c r="D37" s="216"/>
      <c r="E37" s="216"/>
      <c r="F37" s="216"/>
      <c r="G37" s="216"/>
      <c r="H37" s="216"/>
      <c r="I37" s="216"/>
      <c r="J37" s="216"/>
      <c r="K37" s="216"/>
    </row>
    <row r="38" spans="2:11" s="75" customFormat="1" ht="12" customHeight="1" x14ac:dyDescent="0.2">
      <c r="B38" s="216"/>
      <c r="C38" s="216"/>
      <c r="D38" s="216"/>
      <c r="E38" s="216"/>
      <c r="F38" s="216"/>
      <c r="G38" s="216"/>
      <c r="H38" s="216"/>
      <c r="I38" s="216"/>
      <c r="J38" s="216"/>
      <c r="K38" s="216"/>
    </row>
    <row r="39" spans="2:11" s="75" customFormat="1" ht="16.5" customHeight="1" x14ac:dyDescent="0.2">
      <c r="B39" s="253" t="s">
        <v>155</v>
      </c>
      <c r="C39" s="253"/>
      <c r="D39" s="253"/>
      <c r="E39" s="253"/>
      <c r="F39" s="253"/>
      <c r="G39" s="253"/>
      <c r="H39" s="253"/>
      <c r="I39" s="253"/>
      <c r="J39" s="253"/>
      <c r="K39" s="253"/>
    </row>
    <row r="40" spans="2:11" s="75" customFormat="1" ht="16.5" customHeight="1" x14ac:dyDescent="0.2">
      <c r="B40" s="253"/>
      <c r="C40" s="253"/>
      <c r="D40" s="253"/>
      <c r="E40" s="253"/>
      <c r="F40" s="253"/>
      <c r="G40" s="253"/>
      <c r="H40" s="253"/>
      <c r="I40" s="253"/>
      <c r="J40" s="253"/>
      <c r="K40" s="253"/>
    </row>
    <row r="41" spans="2:11" s="75" customFormat="1" ht="15.75" customHeight="1" x14ac:dyDescent="0.2">
      <c r="B41" s="253"/>
      <c r="C41" s="253"/>
      <c r="D41" s="253"/>
      <c r="E41" s="253"/>
      <c r="F41" s="253"/>
      <c r="G41" s="253"/>
      <c r="H41" s="253"/>
      <c r="I41" s="253"/>
      <c r="J41" s="253"/>
      <c r="K41" s="253"/>
    </row>
    <row r="42" spans="2:11" s="75" customFormat="1" ht="15.75" customHeight="1" x14ac:dyDescent="0.2">
      <c r="B42" s="253"/>
      <c r="C42" s="253"/>
      <c r="D42" s="253"/>
      <c r="E42" s="253"/>
      <c r="F42" s="253"/>
      <c r="G42" s="253"/>
      <c r="H42" s="253"/>
      <c r="I42" s="253"/>
      <c r="J42" s="253"/>
      <c r="K42" s="253"/>
    </row>
    <row r="43" spans="2:11" s="75" customFormat="1" ht="15.75" customHeight="1" x14ac:dyDescent="0.2">
      <c r="B43" s="253"/>
      <c r="C43" s="253"/>
      <c r="D43" s="253"/>
      <c r="E43" s="253"/>
      <c r="F43" s="253"/>
      <c r="G43" s="253"/>
      <c r="H43" s="253"/>
      <c r="I43" s="253"/>
      <c r="J43" s="253"/>
      <c r="K43" s="253"/>
    </row>
    <row r="44" spans="2:11" s="75" customFormat="1" ht="11.25" customHeight="1" x14ac:dyDescent="0.2">
      <c r="B44" s="253"/>
      <c r="C44" s="253"/>
      <c r="D44" s="253"/>
      <c r="E44" s="253"/>
      <c r="F44" s="253"/>
      <c r="G44" s="253"/>
      <c r="H44" s="253"/>
      <c r="I44" s="253"/>
      <c r="J44" s="253"/>
      <c r="K44" s="253"/>
    </row>
    <row r="45" spans="2:11" s="75" customFormat="1" ht="9" customHeight="1" x14ac:dyDescent="0.2">
      <c r="G45" s="212"/>
      <c r="H45" s="212"/>
      <c r="I45" s="212"/>
      <c r="J45" s="212"/>
      <c r="K45" s="212"/>
    </row>
    <row r="46" spans="2:11" s="75" customFormat="1" ht="18.75" customHeight="1" x14ac:dyDescent="0.2">
      <c r="B46" s="257" t="s">
        <v>140</v>
      </c>
      <c r="C46" s="257"/>
      <c r="D46" s="257"/>
      <c r="E46" s="257"/>
      <c r="F46" s="257"/>
      <c r="G46" s="257"/>
      <c r="H46" s="257"/>
      <c r="I46" s="257"/>
      <c r="J46" s="257"/>
      <c r="K46" s="257"/>
    </row>
    <row r="47" spans="2:11" s="75" customFormat="1" ht="9" customHeight="1" x14ac:dyDescent="0.25">
      <c r="B47" s="6"/>
      <c r="C47" s="6"/>
      <c r="D47" s="6"/>
      <c r="E47" s="6"/>
      <c r="F47" s="6"/>
      <c r="G47" s="6"/>
      <c r="H47" s="6"/>
      <c r="I47" s="6"/>
      <c r="J47" s="6"/>
      <c r="K47" s="6"/>
    </row>
    <row r="48" spans="2:11" s="75" customFormat="1" ht="15.75" customHeight="1" x14ac:dyDescent="0.2">
      <c r="B48" s="253" t="s">
        <v>165</v>
      </c>
      <c r="C48" s="253"/>
      <c r="D48" s="253"/>
      <c r="E48" s="253"/>
      <c r="F48" s="253"/>
      <c r="G48" s="253"/>
      <c r="H48" s="253"/>
      <c r="I48" s="253"/>
      <c r="J48" s="253"/>
      <c r="K48" s="253"/>
    </row>
    <row r="49" spans="2:11" s="75" customFormat="1" ht="15.75" customHeight="1" x14ac:dyDescent="0.2">
      <c r="B49" s="253"/>
      <c r="C49" s="253"/>
      <c r="D49" s="253"/>
      <c r="E49" s="253"/>
      <c r="F49" s="253"/>
      <c r="G49" s="253"/>
      <c r="H49" s="253"/>
      <c r="I49" s="253"/>
      <c r="J49" s="253"/>
      <c r="K49" s="253"/>
    </row>
    <row r="50" spans="2:11" s="75" customFormat="1" ht="15.75" customHeight="1" x14ac:dyDescent="0.2">
      <c r="B50" s="253"/>
      <c r="C50" s="253"/>
      <c r="D50" s="253"/>
      <c r="E50" s="253"/>
      <c r="F50" s="253"/>
      <c r="G50" s="253"/>
      <c r="H50" s="253"/>
      <c r="I50" s="253"/>
      <c r="J50" s="253"/>
      <c r="K50" s="253"/>
    </row>
    <row r="51" spans="2:11" s="75" customFormat="1" ht="15.75" customHeight="1" x14ac:dyDescent="0.2">
      <c r="B51" s="253"/>
      <c r="C51" s="253"/>
      <c r="D51" s="253"/>
      <c r="E51" s="253"/>
      <c r="F51" s="253"/>
      <c r="G51" s="253"/>
      <c r="H51" s="253"/>
      <c r="I51" s="253"/>
      <c r="J51" s="253"/>
      <c r="K51" s="253"/>
    </row>
    <row r="52" spans="2:11" s="75" customFormat="1" ht="15.75" customHeight="1" x14ac:dyDescent="0.2">
      <c r="B52" s="253"/>
      <c r="C52" s="253"/>
      <c r="D52" s="253"/>
      <c r="E52" s="253"/>
      <c r="F52" s="253"/>
      <c r="G52" s="253"/>
      <c r="H52" s="253"/>
      <c r="I52" s="253"/>
      <c r="J52" s="253"/>
      <c r="K52" s="253"/>
    </row>
    <row r="53" spans="2:11" s="75" customFormat="1" ht="15.75" customHeight="1" x14ac:dyDescent="0.2">
      <c r="B53" s="253"/>
      <c r="C53" s="253"/>
      <c r="D53" s="253"/>
      <c r="E53" s="253"/>
      <c r="F53" s="253"/>
      <c r="G53" s="253"/>
      <c r="H53" s="253"/>
      <c r="I53" s="253"/>
      <c r="J53" s="253"/>
      <c r="K53" s="253"/>
    </row>
    <row r="54" spans="2:11" s="75" customFormat="1" ht="15.75" customHeight="1" x14ac:dyDescent="0.2">
      <c r="B54" s="253"/>
      <c r="C54" s="253"/>
      <c r="D54" s="253"/>
      <c r="E54" s="253"/>
      <c r="F54" s="253"/>
      <c r="G54" s="253"/>
      <c r="H54" s="253"/>
      <c r="I54" s="253"/>
      <c r="J54" s="253"/>
      <c r="K54" s="253"/>
    </row>
    <row r="55" spans="2:11" s="75" customFormat="1" ht="15.75" customHeight="1" x14ac:dyDescent="0.2">
      <c r="B55" s="253"/>
      <c r="C55" s="253"/>
      <c r="D55" s="253"/>
      <c r="E55" s="253"/>
      <c r="F55" s="253"/>
      <c r="G55" s="253"/>
      <c r="H55" s="253"/>
      <c r="I55" s="253"/>
      <c r="J55" s="253"/>
      <c r="K55" s="253"/>
    </row>
    <row r="56" spans="2:11" s="75" customFormat="1" ht="15.75" customHeight="1" x14ac:dyDescent="0.2">
      <c r="B56" s="253"/>
      <c r="C56" s="253"/>
      <c r="D56" s="253"/>
      <c r="E56" s="253"/>
      <c r="F56" s="253"/>
      <c r="G56" s="253"/>
      <c r="H56" s="253"/>
      <c r="I56" s="253"/>
      <c r="J56" s="253"/>
      <c r="K56" s="253"/>
    </row>
    <row r="57" spans="2:11" s="75" customFormat="1" ht="15.75" customHeight="1" x14ac:dyDescent="0.2">
      <c r="B57" s="253"/>
      <c r="C57" s="253"/>
      <c r="D57" s="253"/>
      <c r="E57" s="253"/>
      <c r="F57" s="253"/>
      <c r="G57" s="253"/>
      <c r="H57" s="253"/>
      <c r="I57" s="253"/>
      <c r="J57" s="253"/>
      <c r="K57" s="253"/>
    </row>
    <row r="58" spans="2:11" s="75" customFormat="1" ht="9" customHeight="1" x14ac:dyDescent="0.2">
      <c r="B58" s="253"/>
      <c r="C58" s="253"/>
      <c r="D58" s="253"/>
      <c r="E58" s="253"/>
      <c r="F58" s="253"/>
      <c r="G58" s="253"/>
      <c r="H58" s="253"/>
      <c r="I58" s="253"/>
      <c r="J58" s="253"/>
      <c r="K58" s="253"/>
    </row>
    <row r="59" spans="2:11" s="75" customFormat="1" ht="14.25" customHeight="1" x14ac:dyDescent="0.2">
      <c r="B59" s="253"/>
      <c r="C59" s="253"/>
      <c r="D59" s="253"/>
      <c r="E59" s="253"/>
      <c r="F59" s="253"/>
      <c r="G59" s="253"/>
      <c r="H59" s="253"/>
      <c r="I59" s="253"/>
      <c r="J59" s="253"/>
      <c r="K59" s="253"/>
    </row>
    <row r="60" spans="2:11" s="75" customFormat="1" ht="14.25" customHeight="1" x14ac:dyDescent="0.2">
      <c r="B60" s="258" t="s">
        <v>164</v>
      </c>
      <c r="C60" s="258"/>
      <c r="D60" s="258"/>
      <c r="E60" s="258"/>
      <c r="F60" s="258"/>
      <c r="G60" s="258"/>
      <c r="H60" s="258"/>
      <c r="I60" s="258"/>
      <c r="J60" s="258"/>
      <c r="K60" s="258"/>
    </row>
    <row r="61" spans="2:11" s="75" customFormat="1" ht="9" customHeight="1" x14ac:dyDescent="0.2">
      <c r="B61" s="142"/>
      <c r="C61" s="142"/>
      <c r="D61" s="142"/>
      <c r="E61" s="142"/>
      <c r="F61" s="142"/>
      <c r="G61" s="142"/>
      <c r="H61" s="142"/>
      <c r="I61" s="142"/>
      <c r="J61" s="142"/>
      <c r="K61" s="142"/>
    </row>
    <row r="62" spans="2:11" ht="18" customHeight="1" x14ac:dyDescent="0.25">
      <c r="B62" s="257" t="s">
        <v>116</v>
      </c>
      <c r="C62" s="257"/>
      <c r="D62" s="257"/>
      <c r="E62" s="257"/>
      <c r="F62" s="257"/>
      <c r="G62" s="257"/>
      <c r="H62" s="257"/>
      <c r="I62" s="257"/>
      <c r="J62" s="257"/>
      <c r="K62" s="257"/>
    </row>
    <row r="63" spans="2:11" ht="9.75" customHeight="1" x14ac:dyDescent="0.25">
      <c r="B63" s="140"/>
      <c r="C63" s="140"/>
      <c r="D63" s="140"/>
      <c r="E63" s="140"/>
      <c r="F63" s="140"/>
      <c r="G63" s="140"/>
      <c r="H63" s="140"/>
      <c r="I63" s="140"/>
      <c r="J63" s="140"/>
      <c r="K63" s="140"/>
    </row>
    <row r="64" spans="2:11" ht="15.75" customHeight="1" x14ac:dyDescent="0.25">
      <c r="B64" s="253" t="s">
        <v>109</v>
      </c>
      <c r="C64" s="253"/>
      <c r="D64" s="253"/>
      <c r="E64" s="253"/>
      <c r="F64" s="253"/>
      <c r="G64" s="253"/>
      <c r="H64" s="253"/>
      <c r="I64" s="253"/>
      <c r="J64" s="253"/>
      <c r="K64" s="253"/>
    </row>
    <row r="65" spans="2:11" ht="15.75" customHeight="1" x14ac:dyDescent="0.25">
      <c r="B65" s="253"/>
      <c r="C65" s="253"/>
      <c r="D65" s="253"/>
      <c r="E65" s="253"/>
      <c r="F65" s="253"/>
      <c r="G65" s="253"/>
      <c r="H65" s="253"/>
      <c r="I65" s="253"/>
      <c r="J65" s="253"/>
      <c r="K65" s="253"/>
    </row>
    <row r="66" spans="2:11" ht="15.75" customHeight="1" x14ac:dyDescent="0.25">
      <c r="B66" s="253"/>
      <c r="C66" s="253"/>
      <c r="D66" s="253"/>
      <c r="E66" s="253"/>
      <c r="F66" s="253"/>
      <c r="G66" s="253"/>
      <c r="H66" s="253"/>
      <c r="I66" s="253"/>
      <c r="J66" s="253"/>
      <c r="K66" s="253"/>
    </row>
    <row r="67" spans="2:11" ht="15.75" customHeight="1" x14ac:dyDescent="0.25">
      <c r="B67" s="253"/>
      <c r="C67" s="253"/>
      <c r="D67" s="253"/>
      <c r="E67" s="253"/>
      <c r="F67" s="253"/>
      <c r="G67" s="253"/>
      <c r="H67" s="253"/>
      <c r="I67" s="253"/>
      <c r="J67" s="253"/>
      <c r="K67" s="253"/>
    </row>
    <row r="68" spans="2:11" ht="15.75" customHeight="1" x14ac:dyDescent="0.25">
      <c r="B68" s="253"/>
      <c r="C68" s="253"/>
      <c r="D68" s="253"/>
      <c r="E68" s="253"/>
      <c r="F68" s="253"/>
      <c r="G68" s="253"/>
      <c r="H68" s="253"/>
      <c r="I68" s="253"/>
      <c r="J68" s="253"/>
      <c r="K68" s="253"/>
    </row>
    <row r="69" spans="2:11" ht="12.75" customHeight="1" x14ac:dyDescent="0.25">
      <c r="B69" s="253"/>
      <c r="C69" s="253"/>
      <c r="D69" s="253"/>
      <c r="E69" s="253"/>
      <c r="F69" s="253"/>
      <c r="G69" s="253"/>
      <c r="H69" s="253"/>
      <c r="I69" s="253"/>
      <c r="J69" s="253"/>
      <c r="K69" s="253"/>
    </row>
    <row r="70" spans="2:11" ht="14.25" customHeight="1" x14ac:dyDescent="0.25">
      <c r="B70" s="153"/>
      <c r="C70" s="153"/>
      <c r="D70" s="153"/>
      <c r="E70" s="153"/>
      <c r="F70" s="153"/>
      <c r="G70" s="153"/>
      <c r="H70" s="153"/>
      <c r="I70" s="153"/>
      <c r="J70" s="153"/>
      <c r="K70" s="153"/>
    </row>
    <row r="71" spans="2:11" ht="14.25" customHeight="1" x14ac:dyDescent="0.25">
      <c r="B71" s="252" t="str">
        <f>TEXT('Review quarters'!C19,"mmm")&amp;"-"&amp;TEXT('Review quarters'!C19,"yyy")&amp;", "&amp;TEXT('Review quarters'!C20,"mmm")&amp;"-"&amp;TEXT('Review quarters'!C20,"yyy")&amp;", "&amp;TEXT('Review quarters'!C21,"mmm")&amp;"-"&amp;TEXT('Review quarters'!C21,"yyy")&amp;" and "&amp;TEXT('Review quarters'!C22,"mmm")&amp;"-"&amp;TEXT('Review quarters'!C22,"yyy")&amp;"."</f>
        <v>Dec-2015, Mar-2016, Jun-2016 and Sep-2016.</v>
      </c>
      <c r="C71" s="252"/>
      <c r="D71" s="252"/>
      <c r="E71" s="252"/>
      <c r="F71" s="252"/>
      <c r="G71" s="252"/>
      <c r="H71" s="252"/>
      <c r="I71" s="252"/>
      <c r="J71" s="252"/>
      <c r="K71" s="252"/>
    </row>
    <row r="72" spans="2:11" ht="14.25" customHeight="1" x14ac:dyDescent="0.25">
      <c r="B72" s="154"/>
      <c r="C72" s="153"/>
      <c r="D72" s="153"/>
      <c r="E72" s="153"/>
      <c r="F72" s="153"/>
      <c r="G72" s="153"/>
      <c r="H72" s="153"/>
      <c r="I72" s="153"/>
      <c r="J72" s="153"/>
      <c r="K72" s="153"/>
    </row>
    <row r="73" spans="2:11" ht="14.25" customHeight="1" x14ac:dyDescent="0.25">
      <c r="B73" s="254" t="s">
        <v>106</v>
      </c>
      <c r="C73" s="254"/>
      <c r="D73" s="254"/>
      <c r="E73" s="254"/>
      <c r="F73" s="254"/>
      <c r="G73" s="254"/>
      <c r="H73" s="254"/>
      <c r="I73" s="254"/>
      <c r="J73" s="254"/>
      <c r="K73" s="254"/>
    </row>
    <row r="74" spans="2:11" ht="14.25" customHeight="1" x14ac:dyDescent="0.25">
      <c r="B74" s="154"/>
      <c r="C74" s="153"/>
      <c r="D74" s="153"/>
      <c r="E74" s="153"/>
      <c r="F74" s="153"/>
      <c r="G74" s="153"/>
      <c r="H74" s="153"/>
      <c r="I74" s="153"/>
      <c r="J74" s="153"/>
      <c r="K74" s="153"/>
    </row>
    <row r="75" spans="2:11" ht="14.25" customHeight="1" x14ac:dyDescent="0.25">
      <c r="B75" s="252" t="str">
        <f>TEXT('Review quarters'!C29,"mmm")&amp;"-"&amp;TEXT('Review quarters'!C29,"yyy")&amp;", "&amp;TEXT('Review quarters'!C30,"mmm")&amp;"-"&amp;TEXT('Review quarters'!C30,"yyy")&amp;", "&amp;TEXT('Review quarters'!C31,"mmm")&amp;"-"&amp;TEXT('Review quarters'!C31,"yyy")&amp;" and "&amp;TEXT('Review quarters'!C32,"mmm")&amp;"-"&amp;TEXT('Review quarters'!C32,"yyy")&amp;"."</f>
        <v>Dec-2014, Mar-2015, Jun-2015 and Sep-2015.</v>
      </c>
      <c r="C75" s="252"/>
      <c r="D75" s="252"/>
      <c r="E75" s="252"/>
      <c r="F75" s="252"/>
      <c r="G75" s="252"/>
      <c r="H75" s="252"/>
      <c r="I75" s="252"/>
      <c r="J75" s="252"/>
      <c r="K75" s="252"/>
    </row>
    <row r="76" spans="2:11" ht="9.75" customHeight="1" x14ac:dyDescent="0.25">
      <c r="B76" s="140"/>
      <c r="C76" s="140"/>
      <c r="D76" s="140"/>
      <c r="E76" s="140"/>
      <c r="F76" s="140"/>
      <c r="G76" s="140"/>
      <c r="H76" s="140"/>
      <c r="I76" s="140"/>
      <c r="J76" s="140"/>
      <c r="K76" s="140"/>
    </row>
    <row r="77" spans="2:11" ht="4.5" customHeight="1" x14ac:dyDescent="0.25"/>
    <row r="78" spans="2:11" ht="15.75" customHeight="1" x14ac:dyDescent="0.25"/>
  </sheetData>
  <sheetProtection password="9999" sheet="1" objects="1" scenarios="1" selectLockedCells="1"/>
  <mergeCells count="23">
    <mergeCell ref="B48:K59"/>
    <mergeCell ref="E7:K7"/>
    <mergeCell ref="E8:K8"/>
    <mergeCell ref="E9:K9"/>
    <mergeCell ref="E10:K10"/>
    <mergeCell ref="G27:G28"/>
    <mergeCell ref="H27:H28"/>
    <mergeCell ref="I27:I28"/>
    <mergeCell ref="J27:J28"/>
    <mergeCell ref="K27:K28"/>
    <mergeCell ref="B75:K75"/>
    <mergeCell ref="B64:K69"/>
    <mergeCell ref="B73:K73"/>
    <mergeCell ref="B2:K3"/>
    <mergeCell ref="B12:K12"/>
    <mergeCell ref="B62:K62"/>
    <mergeCell ref="B5:K5"/>
    <mergeCell ref="B39:K44"/>
    <mergeCell ref="B60:K60"/>
    <mergeCell ref="B14:K22"/>
    <mergeCell ref="B46:K46"/>
    <mergeCell ref="B71:K71"/>
    <mergeCell ref="G26:K26"/>
  </mergeCells>
  <hyperlinks>
    <hyperlink ref="B9" location="'Summary table'!A1" display="Summary"/>
    <hyperlink ref="B60" r:id="rId1"/>
    <hyperlink ref="B7:D7" location="'Glossary and explanatory notes'!A1" display="Glossary and explanatory notes"/>
    <hyperlink ref="B8:C8" location="DASHBOARD!A1" display="Dashboard"/>
    <hyperlink ref="B10:C10" location="'Review quarters'!A1" display="Review quarters"/>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20"/>
  <sheetViews>
    <sheetView topLeftCell="B1" zoomScale="90" zoomScaleNormal="90" workbookViewId="0">
      <pane ySplit="1" topLeftCell="A2" activePane="bottomLeft" state="frozen"/>
      <selection pane="bottomLeft" activeCell="I17" sqref="I17"/>
    </sheetView>
  </sheetViews>
  <sheetFormatPr defaultRowHeight="15" x14ac:dyDescent="0.25"/>
  <cols>
    <col min="1" max="1" width="20.42578125" style="114" hidden="1" customWidth="1"/>
    <col min="2" max="2" width="4.42578125" style="4" bestFit="1" customWidth="1"/>
    <col min="3" max="3" width="25.7109375" style="3" bestFit="1" customWidth="1"/>
    <col min="4" max="4" width="25.42578125" style="3" bestFit="1" customWidth="1"/>
    <col min="5" max="5" width="19.85546875" style="5" customWidth="1"/>
    <col min="6" max="6" width="20.28515625" style="5" customWidth="1"/>
    <col min="7" max="7" width="17.42578125" style="81" customWidth="1"/>
    <col min="8" max="8" width="11.28515625" style="3" customWidth="1"/>
    <col min="9" max="9" width="9.140625" style="5" customWidth="1"/>
    <col min="10" max="10" width="11.42578125" style="5" bestFit="1" customWidth="1"/>
    <col min="11" max="11" width="9.5703125" style="5" customWidth="1"/>
    <col min="12" max="12" width="9.7109375" style="5" customWidth="1"/>
    <col min="13" max="13" width="13.28515625" style="3" customWidth="1"/>
    <col min="14" max="14" width="21.28515625" customWidth="1"/>
    <col min="15" max="15" width="13.7109375" customWidth="1"/>
    <col min="16" max="16" width="12.5703125" customWidth="1"/>
    <col min="17" max="17" width="25.28515625" customWidth="1"/>
    <col min="18" max="18" width="6.42578125" hidden="1" customWidth="1"/>
    <col min="19" max="19" width="3.28515625" customWidth="1"/>
    <col min="20" max="23" width="7.85546875" customWidth="1"/>
    <col min="24" max="24" width="1.7109375" customWidth="1"/>
  </cols>
  <sheetData>
    <row r="1" spans="1:26" x14ac:dyDescent="0.25">
      <c r="A1" t="s">
        <v>30</v>
      </c>
      <c r="B1" s="2" t="s">
        <v>16</v>
      </c>
      <c r="C1" s="3" t="s">
        <v>22</v>
      </c>
      <c r="D1" s="3" t="s">
        <v>11</v>
      </c>
      <c r="E1" s="3" t="s">
        <v>17</v>
      </c>
      <c r="F1" s="3" t="s">
        <v>18</v>
      </c>
      <c r="G1" s="3" t="s">
        <v>76</v>
      </c>
      <c r="H1" s="3" t="s">
        <v>23</v>
      </c>
      <c r="I1" s="3" t="s">
        <v>60</v>
      </c>
      <c r="J1" s="3" t="s">
        <v>10</v>
      </c>
      <c r="K1" s="3" t="s">
        <v>52</v>
      </c>
      <c r="L1" s="3" t="s">
        <v>53</v>
      </c>
      <c r="M1" s="3" t="s">
        <v>19</v>
      </c>
      <c r="N1" s="3" t="s">
        <v>20</v>
      </c>
      <c r="O1" s="3" t="s">
        <v>26</v>
      </c>
      <c r="P1" s="3" t="s">
        <v>95</v>
      </c>
      <c r="Q1" s="3" t="s">
        <v>96</v>
      </c>
      <c r="R1" s="113" t="s">
        <v>29</v>
      </c>
    </row>
    <row r="2" spans="1:26" ht="15.75" thickBot="1" x14ac:dyDescent="0.3">
      <c r="A2" s="114" t="str">
        <f t="shared" ref="A2:A65" si="0">CONCATENATE(C2,D2,G2,J2)</f>
        <v>New South WalesCommencements42339Initial</v>
      </c>
      <c r="B2" s="4">
        <v>73</v>
      </c>
      <c r="C2" s="3" t="s">
        <v>3</v>
      </c>
      <c r="D2" s="3" t="s">
        <v>78</v>
      </c>
      <c r="E2" s="5">
        <v>2016.2</v>
      </c>
      <c r="F2" s="5">
        <v>87</v>
      </c>
      <c r="G2" s="82">
        <v>42339</v>
      </c>
      <c r="H2" s="5">
        <v>9690</v>
      </c>
      <c r="I2" s="5">
        <v>0</v>
      </c>
      <c r="J2" s="3" t="s">
        <v>31</v>
      </c>
      <c r="K2" s="5">
        <v>9099</v>
      </c>
      <c r="L2" s="5">
        <v>10281</v>
      </c>
      <c r="M2" s="5">
        <v>10280</v>
      </c>
      <c r="N2" s="5">
        <v>94.3</v>
      </c>
      <c r="O2" s="3" t="s">
        <v>28</v>
      </c>
      <c r="P2" s="5">
        <v>8844</v>
      </c>
      <c r="Q2" s="5">
        <v>0</v>
      </c>
      <c r="R2" s="114">
        <f>COUNT(B2:B1048576)</f>
        <v>288</v>
      </c>
      <c r="S2" s="39"/>
    </row>
    <row r="3" spans="1:26" x14ac:dyDescent="0.25">
      <c r="A3" s="114" t="str">
        <f t="shared" si="0"/>
        <v>New South WalesCommencements42339First revision</v>
      </c>
      <c r="B3" s="4">
        <v>74</v>
      </c>
      <c r="C3" s="3" t="s">
        <v>3</v>
      </c>
      <c r="D3" s="3" t="s">
        <v>78</v>
      </c>
      <c r="E3" s="5">
        <v>2016.2</v>
      </c>
      <c r="F3" s="5">
        <v>88</v>
      </c>
      <c r="G3" s="82">
        <v>42339</v>
      </c>
      <c r="H3" s="5">
        <v>10174</v>
      </c>
      <c r="I3" s="5">
        <v>0</v>
      </c>
      <c r="J3" s="3" t="s">
        <v>130</v>
      </c>
      <c r="K3" s="5">
        <v>10001</v>
      </c>
      <c r="L3" s="5">
        <v>10347</v>
      </c>
      <c r="M3" s="5">
        <v>10280</v>
      </c>
      <c r="N3" s="5">
        <v>99</v>
      </c>
      <c r="O3" s="3" t="s">
        <v>28</v>
      </c>
      <c r="P3" s="5">
        <v>10063</v>
      </c>
      <c r="Q3" s="5">
        <v>0</v>
      </c>
      <c r="R3" s="115"/>
      <c r="S3" s="3"/>
      <c r="T3" s="266" t="s">
        <v>94</v>
      </c>
      <c r="U3" s="267"/>
      <c r="V3" s="267"/>
      <c r="W3" s="268"/>
      <c r="Y3" s="272" t="s">
        <v>92</v>
      </c>
      <c r="Z3" s="272"/>
    </row>
    <row r="4" spans="1:26" ht="15" customHeight="1" thickBot="1" x14ac:dyDescent="0.3">
      <c r="A4" s="114" t="str">
        <f t="shared" si="0"/>
        <v>New South WalesCommencements42430Initial</v>
      </c>
      <c r="B4" s="4">
        <v>75</v>
      </c>
      <c r="C4" s="3" t="s">
        <v>3</v>
      </c>
      <c r="D4" s="3" t="s">
        <v>78</v>
      </c>
      <c r="E4" s="5">
        <v>2016.3</v>
      </c>
      <c r="F4" s="5">
        <v>88</v>
      </c>
      <c r="G4" s="82">
        <v>42430</v>
      </c>
      <c r="H4" s="5">
        <v>17063</v>
      </c>
      <c r="I4" s="5">
        <v>0</v>
      </c>
      <c r="J4" s="3" t="s">
        <v>31</v>
      </c>
      <c r="K4" s="5">
        <v>15886</v>
      </c>
      <c r="L4" s="5">
        <v>18240</v>
      </c>
      <c r="M4" s="5">
        <v>16871</v>
      </c>
      <c r="N4" s="5">
        <v>101.1</v>
      </c>
      <c r="O4" s="3" t="s">
        <v>28</v>
      </c>
      <c r="P4" s="5">
        <v>15682</v>
      </c>
      <c r="Q4" s="5">
        <v>0</v>
      </c>
      <c r="R4" s="115"/>
      <c r="S4" s="3"/>
      <c r="T4" s="269"/>
      <c r="U4" s="270"/>
      <c r="V4" s="270"/>
      <c r="W4" s="271"/>
      <c r="Y4" s="111" t="s">
        <v>46</v>
      </c>
    </row>
    <row r="5" spans="1:26" x14ac:dyDescent="0.25">
      <c r="A5" s="114" t="str">
        <f t="shared" si="0"/>
        <v>New South WalesCommencements42430First revision</v>
      </c>
      <c r="B5" s="4">
        <v>76</v>
      </c>
      <c r="C5" s="3" t="s">
        <v>3</v>
      </c>
      <c r="D5" s="3" t="s">
        <v>78</v>
      </c>
      <c r="E5" s="5">
        <v>2016.3</v>
      </c>
      <c r="F5" s="5">
        <v>89</v>
      </c>
      <c r="G5" s="82">
        <v>42430</v>
      </c>
      <c r="H5" s="5">
        <v>16924</v>
      </c>
      <c r="I5" s="5">
        <v>0</v>
      </c>
      <c r="J5" s="3" t="s">
        <v>130</v>
      </c>
      <c r="K5" s="5">
        <v>16543</v>
      </c>
      <c r="L5" s="5">
        <v>17305</v>
      </c>
      <c r="M5" s="5">
        <v>16871</v>
      </c>
      <c r="N5" s="5">
        <v>100.3</v>
      </c>
      <c r="O5" s="3" t="s">
        <v>28</v>
      </c>
      <c r="P5" s="5">
        <v>16711</v>
      </c>
      <c r="Q5" s="5">
        <v>0</v>
      </c>
      <c r="R5" s="115"/>
      <c r="S5" s="3"/>
    </row>
    <row r="6" spans="1:26" x14ac:dyDescent="0.25">
      <c r="A6" s="114" t="str">
        <f t="shared" si="0"/>
        <v>New South WalesCommencements42522Initial</v>
      </c>
      <c r="B6" s="4">
        <v>77</v>
      </c>
      <c r="C6" s="3" t="s">
        <v>3</v>
      </c>
      <c r="D6" s="3" t="s">
        <v>78</v>
      </c>
      <c r="E6" s="5">
        <v>2016.4</v>
      </c>
      <c r="F6" s="5">
        <v>89</v>
      </c>
      <c r="G6" s="82">
        <v>42522</v>
      </c>
      <c r="H6" s="5">
        <v>10017</v>
      </c>
      <c r="I6" s="5">
        <v>0</v>
      </c>
      <c r="J6" s="3" t="s">
        <v>31</v>
      </c>
      <c r="K6" s="5">
        <v>9505</v>
      </c>
      <c r="L6" s="5">
        <v>10529</v>
      </c>
      <c r="M6" s="5">
        <v>9722</v>
      </c>
      <c r="N6" s="5">
        <v>103</v>
      </c>
      <c r="O6" s="3" t="s">
        <v>28</v>
      </c>
      <c r="P6" s="5">
        <v>9238</v>
      </c>
      <c r="Q6" s="5">
        <v>0</v>
      </c>
      <c r="R6" s="115"/>
      <c r="S6" s="3"/>
    </row>
    <row r="7" spans="1:26" x14ac:dyDescent="0.25">
      <c r="A7" s="114" t="str">
        <f t="shared" si="0"/>
        <v>New South WalesCommencements42522First revision</v>
      </c>
      <c r="B7" s="4">
        <v>78</v>
      </c>
      <c r="C7" s="3" t="s">
        <v>3</v>
      </c>
      <c r="D7" s="3" t="s">
        <v>78</v>
      </c>
      <c r="E7" s="5">
        <v>2016.4</v>
      </c>
      <c r="F7" s="5">
        <v>90</v>
      </c>
      <c r="G7" s="82">
        <v>42522</v>
      </c>
      <c r="H7" s="5">
        <v>9741</v>
      </c>
      <c r="I7" s="5">
        <v>0</v>
      </c>
      <c r="J7" s="3" t="s">
        <v>130</v>
      </c>
      <c r="K7" s="5">
        <v>9443</v>
      </c>
      <c r="L7" s="5">
        <v>10039</v>
      </c>
      <c r="M7" s="5">
        <v>9722</v>
      </c>
      <c r="N7" s="5">
        <v>100.2</v>
      </c>
      <c r="O7" s="3" t="s">
        <v>28</v>
      </c>
      <c r="P7" s="5">
        <v>9595</v>
      </c>
      <c r="Q7" s="5">
        <v>0</v>
      </c>
      <c r="R7" s="115"/>
      <c r="S7" s="3"/>
    </row>
    <row r="8" spans="1:26" x14ac:dyDescent="0.25">
      <c r="A8" s="114" t="str">
        <f t="shared" si="0"/>
        <v>New South WalesCommencements42614Initial</v>
      </c>
      <c r="B8" s="4">
        <v>79</v>
      </c>
      <c r="C8" s="3" t="s">
        <v>3</v>
      </c>
      <c r="D8" s="3" t="s">
        <v>78</v>
      </c>
      <c r="E8" s="5">
        <v>2017.1</v>
      </c>
      <c r="F8" s="5">
        <v>90</v>
      </c>
      <c r="G8" s="82">
        <v>42614</v>
      </c>
      <c r="H8" s="5">
        <v>10113</v>
      </c>
      <c r="I8" s="5">
        <v>0</v>
      </c>
      <c r="J8" s="3" t="s">
        <v>31</v>
      </c>
      <c r="K8" s="5">
        <v>9112</v>
      </c>
      <c r="L8" s="5">
        <v>11114</v>
      </c>
      <c r="M8" s="5">
        <v>9940</v>
      </c>
      <c r="N8" s="5">
        <v>101.7</v>
      </c>
      <c r="O8" s="3" t="s">
        <v>28</v>
      </c>
      <c r="P8" s="5">
        <v>9186</v>
      </c>
      <c r="Q8" s="5">
        <v>0</v>
      </c>
      <c r="R8" s="115"/>
      <c r="S8" s="3"/>
    </row>
    <row r="9" spans="1:26" x14ac:dyDescent="0.25">
      <c r="A9" s="114" t="str">
        <f t="shared" si="0"/>
        <v>New South WalesCommencements42614First revision</v>
      </c>
      <c r="B9" s="4">
        <v>80</v>
      </c>
      <c r="C9" s="3" t="s">
        <v>3</v>
      </c>
      <c r="D9" s="3" t="s">
        <v>78</v>
      </c>
      <c r="E9" s="5">
        <v>2017.1</v>
      </c>
      <c r="F9" s="5">
        <v>91</v>
      </c>
      <c r="G9" s="82">
        <v>42614</v>
      </c>
      <c r="H9" s="5">
        <v>9910</v>
      </c>
      <c r="I9" s="5">
        <v>0</v>
      </c>
      <c r="J9" s="3" t="s">
        <v>130</v>
      </c>
      <c r="K9" s="5">
        <v>9603</v>
      </c>
      <c r="L9" s="5">
        <v>10217</v>
      </c>
      <c r="M9" s="5">
        <v>9940</v>
      </c>
      <c r="N9" s="5">
        <v>99.7</v>
      </c>
      <c r="O9" s="3" t="s">
        <v>28</v>
      </c>
      <c r="P9" s="5">
        <v>9749</v>
      </c>
      <c r="Q9" s="5">
        <v>0</v>
      </c>
      <c r="R9" s="115"/>
      <c r="S9" s="3"/>
    </row>
    <row r="10" spans="1:26" x14ac:dyDescent="0.25">
      <c r="A10" s="114" t="str">
        <f t="shared" si="0"/>
        <v>New South WalesCompletions42339Initial</v>
      </c>
      <c r="B10" s="4">
        <v>81</v>
      </c>
      <c r="C10" s="3" t="s">
        <v>3</v>
      </c>
      <c r="D10" s="3" t="s">
        <v>79</v>
      </c>
      <c r="E10" s="5">
        <v>2016.2</v>
      </c>
      <c r="F10" s="5">
        <v>87</v>
      </c>
      <c r="G10" s="82">
        <v>42339</v>
      </c>
      <c r="H10" s="5">
        <v>7972</v>
      </c>
      <c r="I10" s="5">
        <v>0</v>
      </c>
      <c r="J10" s="3" t="s">
        <v>31</v>
      </c>
      <c r="K10" s="5">
        <v>7494</v>
      </c>
      <c r="L10" s="5">
        <v>8450</v>
      </c>
      <c r="M10" s="5">
        <v>7908</v>
      </c>
      <c r="N10" s="5">
        <v>100.8</v>
      </c>
      <c r="O10" s="3" t="s">
        <v>28</v>
      </c>
      <c r="P10" s="5">
        <v>7029</v>
      </c>
      <c r="Q10" s="5">
        <v>0</v>
      </c>
      <c r="R10" s="115"/>
      <c r="S10" s="3"/>
    </row>
    <row r="11" spans="1:26" x14ac:dyDescent="0.25">
      <c r="A11" s="114" t="str">
        <f t="shared" si="0"/>
        <v>New South WalesCompletions42339First revision</v>
      </c>
      <c r="B11" s="4">
        <v>82</v>
      </c>
      <c r="C11" s="3" t="s">
        <v>3</v>
      </c>
      <c r="D11" s="3" t="s">
        <v>79</v>
      </c>
      <c r="E11" s="5">
        <v>2016.2</v>
      </c>
      <c r="F11" s="5">
        <v>88</v>
      </c>
      <c r="G11" s="82">
        <v>42339</v>
      </c>
      <c r="H11" s="5">
        <v>8012</v>
      </c>
      <c r="I11" s="5">
        <v>0</v>
      </c>
      <c r="J11" s="3" t="s">
        <v>130</v>
      </c>
      <c r="K11" s="5">
        <v>7836</v>
      </c>
      <c r="L11" s="5">
        <v>8188</v>
      </c>
      <c r="M11" s="5">
        <v>7908</v>
      </c>
      <c r="N11" s="5">
        <v>101.3</v>
      </c>
      <c r="O11" s="3" t="s">
        <v>28</v>
      </c>
      <c r="P11" s="5">
        <v>7605</v>
      </c>
      <c r="Q11" s="5">
        <v>0</v>
      </c>
      <c r="R11" s="115"/>
      <c r="S11" s="3"/>
    </row>
    <row r="12" spans="1:26" x14ac:dyDescent="0.25">
      <c r="A12" s="114" t="str">
        <f t="shared" si="0"/>
        <v>New South WalesCompletions42430Initial</v>
      </c>
      <c r="B12" s="4">
        <v>83</v>
      </c>
      <c r="C12" s="3" t="s">
        <v>3</v>
      </c>
      <c r="D12" s="3" t="s">
        <v>79</v>
      </c>
      <c r="E12" s="5">
        <v>2016.3</v>
      </c>
      <c r="F12" s="5">
        <v>88</v>
      </c>
      <c r="G12" s="82">
        <v>42430</v>
      </c>
      <c r="H12" s="5">
        <v>9829</v>
      </c>
      <c r="I12" s="5">
        <v>0</v>
      </c>
      <c r="J12" s="3" t="s">
        <v>31</v>
      </c>
      <c r="K12" s="5">
        <v>9234</v>
      </c>
      <c r="L12" s="5">
        <v>10424</v>
      </c>
      <c r="M12" s="5">
        <v>9382</v>
      </c>
      <c r="N12" s="5">
        <v>104.8</v>
      </c>
      <c r="O12" s="3" t="s">
        <v>28</v>
      </c>
      <c r="P12" s="5">
        <v>8726</v>
      </c>
      <c r="Q12" s="5">
        <v>0</v>
      </c>
      <c r="R12" s="115"/>
      <c r="S12" s="3"/>
    </row>
    <row r="13" spans="1:26" x14ac:dyDescent="0.25">
      <c r="A13" s="114" t="str">
        <f t="shared" si="0"/>
        <v>New South WalesCompletions42430First revision</v>
      </c>
      <c r="B13" s="4">
        <v>84</v>
      </c>
      <c r="C13" s="3" t="s">
        <v>3</v>
      </c>
      <c r="D13" s="3" t="s">
        <v>79</v>
      </c>
      <c r="E13" s="5">
        <v>2016.3</v>
      </c>
      <c r="F13" s="5">
        <v>89</v>
      </c>
      <c r="G13" s="82">
        <v>42430</v>
      </c>
      <c r="H13" s="5">
        <v>9608</v>
      </c>
      <c r="I13" s="5">
        <v>0</v>
      </c>
      <c r="J13" s="3" t="s">
        <v>130</v>
      </c>
      <c r="K13" s="5">
        <v>9416</v>
      </c>
      <c r="L13" s="5">
        <v>9800</v>
      </c>
      <c r="M13" s="5">
        <v>9382</v>
      </c>
      <c r="N13" s="5">
        <v>102.4</v>
      </c>
      <c r="O13" s="3" t="s">
        <v>28</v>
      </c>
      <c r="P13" s="5">
        <v>9139</v>
      </c>
      <c r="Q13" s="5">
        <v>0</v>
      </c>
      <c r="R13" s="115"/>
      <c r="S13" s="3"/>
    </row>
    <row r="14" spans="1:26" x14ac:dyDescent="0.25">
      <c r="A14" s="114" t="str">
        <f t="shared" si="0"/>
        <v>New South WalesCompletions42522Initial</v>
      </c>
      <c r="B14" s="4">
        <v>85</v>
      </c>
      <c r="C14" s="3" t="s">
        <v>3</v>
      </c>
      <c r="D14" s="3" t="s">
        <v>79</v>
      </c>
      <c r="E14" s="5">
        <v>2016.4</v>
      </c>
      <c r="F14" s="5">
        <v>89</v>
      </c>
      <c r="G14" s="82">
        <v>42522</v>
      </c>
      <c r="H14" s="5">
        <v>6244</v>
      </c>
      <c r="I14" s="5">
        <v>0</v>
      </c>
      <c r="J14" s="3" t="s">
        <v>31</v>
      </c>
      <c r="K14" s="5">
        <v>5929</v>
      </c>
      <c r="L14" s="5">
        <v>6559</v>
      </c>
      <c r="M14" s="5">
        <v>6047</v>
      </c>
      <c r="N14" s="5">
        <v>103.3</v>
      </c>
      <c r="O14" s="3" t="s">
        <v>28</v>
      </c>
      <c r="P14" s="5">
        <v>5580</v>
      </c>
      <c r="Q14" s="5">
        <v>0</v>
      </c>
      <c r="R14" s="115"/>
      <c r="S14" s="3"/>
    </row>
    <row r="15" spans="1:26" x14ac:dyDescent="0.25">
      <c r="A15" s="114" t="str">
        <f t="shared" si="0"/>
        <v>New South WalesCompletions42522First revision</v>
      </c>
      <c r="B15" s="4">
        <v>86</v>
      </c>
      <c r="C15" s="3" t="s">
        <v>3</v>
      </c>
      <c r="D15" s="3" t="s">
        <v>79</v>
      </c>
      <c r="E15" s="5">
        <v>2016.4</v>
      </c>
      <c r="F15" s="5">
        <v>90</v>
      </c>
      <c r="G15" s="82">
        <v>42522</v>
      </c>
      <c r="H15" s="5">
        <v>6211</v>
      </c>
      <c r="I15" s="5">
        <v>0</v>
      </c>
      <c r="J15" s="3" t="s">
        <v>130</v>
      </c>
      <c r="K15" s="5">
        <v>6112</v>
      </c>
      <c r="L15" s="5">
        <v>6310</v>
      </c>
      <c r="M15" s="5">
        <v>6047</v>
      </c>
      <c r="N15" s="5">
        <v>102.7</v>
      </c>
      <c r="O15" s="3" t="s">
        <v>28</v>
      </c>
      <c r="P15" s="5">
        <v>5901</v>
      </c>
      <c r="Q15" s="5">
        <v>0</v>
      </c>
      <c r="R15" s="115"/>
      <c r="S15" s="3"/>
    </row>
    <row r="16" spans="1:26" x14ac:dyDescent="0.25">
      <c r="A16" s="114" t="str">
        <f t="shared" si="0"/>
        <v>New South WalesCompletions42614Initial</v>
      </c>
      <c r="B16" s="4">
        <v>87</v>
      </c>
      <c r="C16" s="3" t="s">
        <v>3</v>
      </c>
      <c r="D16" s="3" t="s">
        <v>79</v>
      </c>
      <c r="E16" s="5">
        <v>2017.1</v>
      </c>
      <c r="F16" s="5">
        <v>90</v>
      </c>
      <c r="G16" s="82">
        <v>42614</v>
      </c>
      <c r="H16" s="5">
        <v>6188</v>
      </c>
      <c r="I16" s="5">
        <v>0</v>
      </c>
      <c r="J16" s="3" t="s">
        <v>31</v>
      </c>
      <c r="K16" s="5">
        <v>5897</v>
      </c>
      <c r="L16" s="5">
        <v>6479</v>
      </c>
      <c r="M16" s="5">
        <v>5999</v>
      </c>
      <c r="N16" s="5">
        <v>103.2</v>
      </c>
      <c r="O16" s="3" t="s">
        <v>28</v>
      </c>
      <c r="P16" s="5">
        <v>5534</v>
      </c>
      <c r="Q16" s="5">
        <v>0</v>
      </c>
      <c r="R16" s="115"/>
      <c r="S16" s="3"/>
    </row>
    <row r="17" spans="1:19" x14ac:dyDescent="0.25">
      <c r="A17" s="114" t="str">
        <f t="shared" si="0"/>
        <v>New South WalesCompletions42614First revision</v>
      </c>
      <c r="B17" s="4">
        <v>88</v>
      </c>
      <c r="C17" s="3" t="s">
        <v>3</v>
      </c>
      <c r="D17" s="3" t="s">
        <v>79</v>
      </c>
      <c r="E17" s="5">
        <v>2017.1</v>
      </c>
      <c r="F17" s="5">
        <v>91</v>
      </c>
      <c r="G17" s="82">
        <v>42614</v>
      </c>
      <c r="H17" s="5">
        <v>6138</v>
      </c>
      <c r="I17" s="5">
        <v>0</v>
      </c>
      <c r="J17" s="3" t="s">
        <v>130</v>
      </c>
      <c r="K17" s="5">
        <v>6030</v>
      </c>
      <c r="L17" s="5">
        <v>6246</v>
      </c>
      <c r="M17" s="5">
        <v>5999</v>
      </c>
      <c r="N17" s="5">
        <v>102.3</v>
      </c>
      <c r="O17" s="3" t="s">
        <v>28</v>
      </c>
      <c r="P17" s="5">
        <v>5836</v>
      </c>
      <c r="Q17" s="5">
        <v>0</v>
      </c>
      <c r="R17" s="115"/>
      <c r="S17" s="3"/>
    </row>
    <row r="18" spans="1:19" x14ac:dyDescent="0.25">
      <c r="A18" s="114" t="str">
        <f t="shared" si="0"/>
        <v>New South WalesIn-training41974Initial</v>
      </c>
      <c r="B18" s="4">
        <v>89</v>
      </c>
      <c r="C18" s="3" t="s">
        <v>3</v>
      </c>
      <c r="D18" s="3" t="s">
        <v>80</v>
      </c>
      <c r="E18" s="5">
        <v>2015.2</v>
      </c>
      <c r="F18" s="5">
        <v>83</v>
      </c>
      <c r="G18" s="82">
        <v>41974</v>
      </c>
      <c r="H18" s="5">
        <v>92230</v>
      </c>
      <c r="I18" s="5">
        <v>0</v>
      </c>
      <c r="J18" s="3" t="s">
        <v>31</v>
      </c>
      <c r="K18" s="5">
        <v>89926</v>
      </c>
      <c r="L18" s="5">
        <v>94534</v>
      </c>
      <c r="M18" s="5">
        <v>91756</v>
      </c>
      <c r="N18" s="5">
        <v>100.5</v>
      </c>
      <c r="O18" s="3" t="s">
        <v>28</v>
      </c>
      <c r="P18" s="5">
        <v>97473</v>
      </c>
      <c r="Q18" s="5">
        <v>0</v>
      </c>
      <c r="R18" s="115"/>
      <c r="S18" s="3"/>
    </row>
    <row r="19" spans="1:19" x14ac:dyDescent="0.25">
      <c r="A19" s="114" t="str">
        <f t="shared" si="0"/>
        <v>New South WalesIn-training41974First revision</v>
      </c>
      <c r="B19" s="4">
        <v>90</v>
      </c>
      <c r="C19" s="3" t="s">
        <v>3</v>
      </c>
      <c r="D19" s="3" t="s">
        <v>80</v>
      </c>
      <c r="E19" s="5">
        <v>2015.2</v>
      </c>
      <c r="F19" s="5">
        <v>84</v>
      </c>
      <c r="G19" s="82">
        <v>41974</v>
      </c>
      <c r="H19" s="5">
        <v>93237</v>
      </c>
      <c r="I19" s="5">
        <v>0</v>
      </c>
      <c r="J19" s="3" t="s">
        <v>130</v>
      </c>
      <c r="K19" s="5">
        <v>91537</v>
      </c>
      <c r="L19" s="5">
        <v>94937</v>
      </c>
      <c r="M19" s="5">
        <v>91756</v>
      </c>
      <c r="N19" s="5">
        <v>101.6</v>
      </c>
      <c r="O19" s="3" t="s">
        <v>28</v>
      </c>
      <c r="P19" s="5">
        <v>96036</v>
      </c>
      <c r="Q19" s="5">
        <v>0</v>
      </c>
      <c r="R19" s="115"/>
      <c r="S19" s="3"/>
    </row>
    <row r="20" spans="1:19" x14ac:dyDescent="0.25">
      <c r="A20" s="114" t="str">
        <f t="shared" si="0"/>
        <v>New South WalesIn-training42064Initial</v>
      </c>
      <c r="B20" s="4">
        <v>91</v>
      </c>
      <c r="C20" s="3" t="s">
        <v>3</v>
      </c>
      <c r="D20" s="3" t="s">
        <v>80</v>
      </c>
      <c r="E20" s="5">
        <v>2015.3</v>
      </c>
      <c r="F20" s="5">
        <v>84</v>
      </c>
      <c r="G20" s="82">
        <v>42064</v>
      </c>
      <c r="H20" s="5">
        <v>91956</v>
      </c>
      <c r="I20" s="5">
        <v>0</v>
      </c>
      <c r="J20" s="3" t="s">
        <v>31</v>
      </c>
      <c r="K20" s="5">
        <v>89166</v>
      </c>
      <c r="L20" s="5">
        <v>94746</v>
      </c>
      <c r="M20" s="5">
        <v>91440</v>
      </c>
      <c r="N20" s="5">
        <v>100.6</v>
      </c>
      <c r="O20" s="3" t="s">
        <v>28</v>
      </c>
      <c r="P20" s="5">
        <v>96110</v>
      </c>
      <c r="Q20" s="5">
        <v>0</v>
      </c>
      <c r="R20" s="115"/>
      <c r="S20" s="3"/>
    </row>
    <row r="21" spans="1:19" x14ac:dyDescent="0.25">
      <c r="A21" s="114" t="str">
        <f t="shared" si="0"/>
        <v>New South WalesIn-training42064First revision</v>
      </c>
      <c r="B21" s="4">
        <v>92</v>
      </c>
      <c r="C21" s="3" t="s">
        <v>3</v>
      </c>
      <c r="D21" s="3" t="s">
        <v>80</v>
      </c>
      <c r="E21" s="5">
        <v>2015.3</v>
      </c>
      <c r="F21" s="5">
        <v>85</v>
      </c>
      <c r="G21" s="82">
        <v>42064</v>
      </c>
      <c r="H21" s="5">
        <v>92971</v>
      </c>
      <c r="I21" s="5">
        <v>0</v>
      </c>
      <c r="J21" s="3" t="s">
        <v>130</v>
      </c>
      <c r="K21" s="5">
        <v>91741</v>
      </c>
      <c r="L21" s="5">
        <v>94201</v>
      </c>
      <c r="M21" s="5">
        <v>91440</v>
      </c>
      <c r="N21" s="5">
        <v>101.7</v>
      </c>
      <c r="O21" s="3" t="s">
        <v>28</v>
      </c>
      <c r="P21" s="5">
        <v>95115</v>
      </c>
      <c r="Q21" s="5">
        <v>0</v>
      </c>
      <c r="R21" s="115"/>
      <c r="S21" s="3"/>
    </row>
    <row r="22" spans="1:19" x14ac:dyDescent="0.25">
      <c r="A22" s="114" t="str">
        <f t="shared" si="0"/>
        <v>New South WalesIn-training42156Initial</v>
      </c>
      <c r="B22" s="4">
        <v>93</v>
      </c>
      <c r="C22" s="3" t="s">
        <v>3</v>
      </c>
      <c r="D22" s="3" t="s">
        <v>80</v>
      </c>
      <c r="E22" s="5">
        <v>2015.4</v>
      </c>
      <c r="F22" s="5">
        <v>84</v>
      </c>
      <c r="G22" s="82">
        <v>42156</v>
      </c>
      <c r="H22" s="5">
        <v>83989</v>
      </c>
      <c r="I22" s="5">
        <v>0</v>
      </c>
      <c r="J22" s="3" t="s">
        <v>31</v>
      </c>
      <c r="K22" s="5">
        <v>75345</v>
      </c>
      <c r="L22" s="5">
        <v>92633</v>
      </c>
      <c r="M22" s="5">
        <v>86508</v>
      </c>
      <c r="N22" s="5">
        <v>97.1</v>
      </c>
      <c r="O22" s="3" t="s">
        <v>28</v>
      </c>
      <c r="P22" s="5">
        <v>90215</v>
      </c>
      <c r="Q22" s="5">
        <v>0</v>
      </c>
      <c r="R22" s="115"/>
      <c r="S22" s="3"/>
    </row>
    <row r="23" spans="1:19" x14ac:dyDescent="0.25">
      <c r="A23" s="114" t="str">
        <f t="shared" si="0"/>
        <v>New South WalesIn-training42156First revision</v>
      </c>
      <c r="B23" s="4">
        <v>94</v>
      </c>
      <c r="C23" s="3" t="s">
        <v>3</v>
      </c>
      <c r="D23" s="3" t="s">
        <v>80</v>
      </c>
      <c r="E23" s="5">
        <v>2015.4</v>
      </c>
      <c r="F23" s="5">
        <v>85</v>
      </c>
      <c r="G23" s="82">
        <v>42156</v>
      </c>
      <c r="H23" s="5">
        <v>86624</v>
      </c>
      <c r="I23" s="5">
        <v>0</v>
      </c>
      <c r="J23" s="3" t="s">
        <v>130</v>
      </c>
      <c r="K23" s="5">
        <v>84700</v>
      </c>
      <c r="L23" s="5">
        <v>88548</v>
      </c>
      <c r="M23" s="5">
        <v>86508</v>
      </c>
      <c r="N23" s="5">
        <v>100.1</v>
      </c>
      <c r="O23" s="3" t="s">
        <v>28</v>
      </c>
      <c r="P23" s="5">
        <v>90158</v>
      </c>
      <c r="Q23" s="5">
        <v>0</v>
      </c>
      <c r="R23" s="115"/>
      <c r="S23" s="3"/>
    </row>
    <row r="24" spans="1:19" x14ac:dyDescent="0.25">
      <c r="A24" s="114" t="str">
        <f t="shared" si="0"/>
        <v>New South WalesIn-training42248Initial</v>
      </c>
      <c r="B24" s="4">
        <v>95</v>
      </c>
      <c r="C24" s="3" t="s">
        <v>3</v>
      </c>
      <c r="D24" s="3" t="s">
        <v>80</v>
      </c>
      <c r="E24" s="5">
        <v>2016.1</v>
      </c>
      <c r="F24" s="5">
        <v>86</v>
      </c>
      <c r="G24" s="82">
        <v>42248</v>
      </c>
      <c r="H24" s="5">
        <v>82582</v>
      </c>
      <c r="I24" s="5">
        <v>0</v>
      </c>
      <c r="J24" s="3" t="s">
        <v>31</v>
      </c>
      <c r="K24" s="5">
        <v>80761</v>
      </c>
      <c r="L24" s="5">
        <v>84403</v>
      </c>
      <c r="M24" s="5">
        <v>83808</v>
      </c>
      <c r="N24" s="5">
        <v>98.5</v>
      </c>
      <c r="O24" s="3" t="s">
        <v>28</v>
      </c>
      <c r="P24" s="5">
        <v>86569</v>
      </c>
      <c r="Q24" s="5">
        <v>0</v>
      </c>
      <c r="R24" s="115"/>
      <c r="S24" s="3"/>
    </row>
    <row r="25" spans="1:19" x14ac:dyDescent="0.25">
      <c r="A25" s="114" t="str">
        <f t="shared" si="0"/>
        <v>New South WalesIn-training42248First revision</v>
      </c>
      <c r="B25" s="4">
        <v>96</v>
      </c>
      <c r="C25" s="3" t="s">
        <v>3</v>
      </c>
      <c r="D25" s="3" t="s">
        <v>80</v>
      </c>
      <c r="E25" s="5">
        <v>2016.1</v>
      </c>
      <c r="F25" s="5">
        <v>87</v>
      </c>
      <c r="G25" s="82">
        <v>42248</v>
      </c>
      <c r="H25" s="5">
        <v>84134</v>
      </c>
      <c r="I25" s="5">
        <v>0</v>
      </c>
      <c r="J25" s="3" t="s">
        <v>130</v>
      </c>
      <c r="K25" s="5">
        <v>83115</v>
      </c>
      <c r="L25" s="5">
        <v>85153</v>
      </c>
      <c r="M25" s="5">
        <v>83808</v>
      </c>
      <c r="N25" s="5">
        <v>100.4</v>
      </c>
      <c r="O25" s="3" t="s">
        <v>28</v>
      </c>
      <c r="P25" s="5">
        <v>86558</v>
      </c>
      <c r="Q25" s="5">
        <v>0</v>
      </c>
      <c r="R25" s="115"/>
      <c r="S25" s="3"/>
    </row>
    <row r="26" spans="1:19" x14ac:dyDescent="0.25">
      <c r="A26" s="114" t="str">
        <f t="shared" si="0"/>
        <v>New South WalesCancellations/withdrawals41974Initial</v>
      </c>
      <c r="B26" s="4">
        <v>65</v>
      </c>
      <c r="C26" s="3" t="s">
        <v>3</v>
      </c>
      <c r="D26" s="3" t="s">
        <v>77</v>
      </c>
      <c r="E26" s="5">
        <v>2015.2</v>
      </c>
      <c r="F26" s="5">
        <v>83</v>
      </c>
      <c r="G26" s="82">
        <v>41974</v>
      </c>
      <c r="H26" s="5">
        <v>8156</v>
      </c>
      <c r="I26" s="5">
        <v>0</v>
      </c>
      <c r="J26" s="3" t="s">
        <v>31</v>
      </c>
      <c r="K26" s="5">
        <v>7453</v>
      </c>
      <c r="L26" s="5">
        <v>8859</v>
      </c>
      <c r="M26" s="5">
        <v>7596</v>
      </c>
      <c r="N26" s="5">
        <v>107.4</v>
      </c>
      <c r="O26" s="3" t="s">
        <v>28</v>
      </c>
      <c r="P26" s="5">
        <v>5361</v>
      </c>
      <c r="Q26" s="5">
        <v>0</v>
      </c>
      <c r="R26" s="115"/>
      <c r="S26" s="3"/>
    </row>
    <row r="27" spans="1:19" x14ac:dyDescent="0.25">
      <c r="A27" s="114" t="str">
        <f t="shared" si="0"/>
        <v>New South WalesCancellations/withdrawals41974First revision</v>
      </c>
      <c r="B27" s="4">
        <v>66</v>
      </c>
      <c r="C27" s="3" t="s">
        <v>3</v>
      </c>
      <c r="D27" s="3" t="s">
        <v>77</v>
      </c>
      <c r="E27" s="5">
        <v>2015.2</v>
      </c>
      <c r="F27" s="5">
        <v>84</v>
      </c>
      <c r="G27" s="82">
        <v>41974</v>
      </c>
      <c r="H27" s="5">
        <v>8107</v>
      </c>
      <c r="I27" s="5">
        <v>0</v>
      </c>
      <c r="J27" s="3" t="s">
        <v>130</v>
      </c>
      <c r="K27" s="5">
        <v>7410</v>
      </c>
      <c r="L27" s="5">
        <v>8804</v>
      </c>
      <c r="M27" s="5">
        <v>7596</v>
      </c>
      <c r="N27" s="5">
        <v>106.7</v>
      </c>
      <c r="O27" s="3" t="s">
        <v>28</v>
      </c>
      <c r="P27" s="5">
        <v>6494</v>
      </c>
      <c r="Q27" s="5">
        <v>0</v>
      </c>
      <c r="R27" s="115"/>
      <c r="S27" s="3"/>
    </row>
    <row r="28" spans="1:19" x14ac:dyDescent="0.25">
      <c r="A28" s="114" t="str">
        <f t="shared" si="0"/>
        <v>New South WalesCancellations/withdrawals42064Initial</v>
      </c>
      <c r="B28" s="4">
        <v>67</v>
      </c>
      <c r="C28" s="3" t="s">
        <v>3</v>
      </c>
      <c r="D28" s="3" t="s">
        <v>77</v>
      </c>
      <c r="E28" s="5">
        <v>2015.3</v>
      </c>
      <c r="F28" s="5">
        <v>84</v>
      </c>
      <c r="G28" s="82">
        <v>42064</v>
      </c>
      <c r="H28" s="5">
        <v>7975</v>
      </c>
      <c r="I28" s="5">
        <v>0</v>
      </c>
      <c r="J28" s="3" t="s">
        <v>31</v>
      </c>
      <c r="K28" s="5">
        <v>7256</v>
      </c>
      <c r="L28" s="5">
        <v>8694</v>
      </c>
      <c r="M28" s="5">
        <v>7179</v>
      </c>
      <c r="N28" s="5">
        <v>111.1</v>
      </c>
      <c r="O28" s="3" t="s">
        <v>27</v>
      </c>
      <c r="P28" s="5">
        <v>5237</v>
      </c>
      <c r="Q28" s="5">
        <v>0</v>
      </c>
      <c r="R28" s="115"/>
      <c r="S28" s="3"/>
    </row>
    <row r="29" spans="1:19" x14ac:dyDescent="0.25">
      <c r="A29" s="114" t="str">
        <f t="shared" si="0"/>
        <v>New South WalesCancellations/withdrawals42064First revision</v>
      </c>
      <c r="B29" s="4">
        <v>68</v>
      </c>
      <c r="C29" s="3" t="s">
        <v>3</v>
      </c>
      <c r="D29" s="3" t="s">
        <v>77</v>
      </c>
      <c r="E29" s="5">
        <v>2015.3</v>
      </c>
      <c r="F29" s="5">
        <v>85</v>
      </c>
      <c r="G29" s="82">
        <v>42064</v>
      </c>
      <c r="H29" s="5">
        <v>7485</v>
      </c>
      <c r="I29" s="5">
        <v>0</v>
      </c>
      <c r="J29" s="3" t="s">
        <v>130</v>
      </c>
      <c r="K29" s="5">
        <v>6942</v>
      </c>
      <c r="L29" s="5">
        <v>8028</v>
      </c>
      <c r="M29" s="5">
        <v>7179</v>
      </c>
      <c r="N29" s="5">
        <v>104.3</v>
      </c>
      <c r="O29" s="3" t="s">
        <v>27</v>
      </c>
      <c r="P29" s="5">
        <v>6078</v>
      </c>
      <c r="Q29" s="5">
        <v>0</v>
      </c>
      <c r="R29" s="115"/>
      <c r="S29" s="3"/>
    </row>
    <row r="30" spans="1:19" x14ac:dyDescent="0.25">
      <c r="A30" s="114" t="str">
        <f t="shared" si="0"/>
        <v>New South WalesCancellations/withdrawals42156Initial</v>
      </c>
      <c r="B30" s="4">
        <v>69</v>
      </c>
      <c r="C30" s="3" t="s">
        <v>3</v>
      </c>
      <c r="D30" s="3" t="s">
        <v>77</v>
      </c>
      <c r="E30" s="5">
        <v>2015.4</v>
      </c>
      <c r="F30" s="5">
        <v>84</v>
      </c>
      <c r="G30" s="82">
        <v>42156</v>
      </c>
      <c r="H30" s="5">
        <v>8248</v>
      </c>
      <c r="I30" s="5">
        <v>0</v>
      </c>
      <c r="J30" s="3" t="s">
        <v>31</v>
      </c>
      <c r="K30" s="5">
        <v>7017</v>
      </c>
      <c r="L30" s="5">
        <v>9479</v>
      </c>
      <c r="M30" s="5">
        <v>6625</v>
      </c>
      <c r="N30" s="5">
        <v>124.5</v>
      </c>
      <c r="O30" s="3" t="s">
        <v>27</v>
      </c>
      <c r="P30" s="5">
        <v>2266</v>
      </c>
      <c r="Q30" s="5">
        <v>0</v>
      </c>
      <c r="R30" s="115"/>
      <c r="S30" s="3"/>
    </row>
    <row r="31" spans="1:19" x14ac:dyDescent="0.25">
      <c r="A31" s="114" t="str">
        <f t="shared" si="0"/>
        <v>New South WalesCancellations/withdrawals42156First revision</v>
      </c>
      <c r="B31" s="4">
        <v>70</v>
      </c>
      <c r="C31" s="3" t="s">
        <v>3</v>
      </c>
      <c r="D31" s="3" t="s">
        <v>77</v>
      </c>
      <c r="E31" s="5">
        <v>2015.4</v>
      </c>
      <c r="F31" s="5">
        <v>85</v>
      </c>
      <c r="G31" s="82">
        <v>42156</v>
      </c>
      <c r="H31" s="5">
        <v>7224</v>
      </c>
      <c r="I31" s="5">
        <v>0</v>
      </c>
      <c r="J31" s="3" t="s">
        <v>130</v>
      </c>
      <c r="K31" s="5">
        <v>6328</v>
      </c>
      <c r="L31" s="5">
        <v>8120</v>
      </c>
      <c r="M31" s="5">
        <v>6625</v>
      </c>
      <c r="N31" s="5">
        <v>109</v>
      </c>
      <c r="O31" s="3" t="s">
        <v>27</v>
      </c>
      <c r="P31" s="5">
        <v>4811</v>
      </c>
      <c r="Q31" s="5">
        <v>0</v>
      </c>
      <c r="R31" s="115"/>
      <c r="S31" s="3"/>
    </row>
    <row r="32" spans="1:19" x14ac:dyDescent="0.25">
      <c r="A32" s="114" t="str">
        <f t="shared" si="0"/>
        <v>New South WalesCancellations/withdrawals42248Initial</v>
      </c>
      <c r="B32" s="4">
        <v>71</v>
      </c>
      <c r="C32" s="3" t="s">
        <v>3</v>
      </c>
      <c r="D32" s="3" t="s">
        <v>77</v>
      </c>
      <c r="E32" s="5">
        <v>2016.1</v>
      </c>
      <c r="F32" s="5">
        <v>86</v>
      </c>
      <c r="G32" s="82">
        <v>42248</v>
      </c>
      <c r="H32" s="5">
        <v>6680</v>
      </c>
      <c r="I32" s="5">
        <v>0</v>
      </c>
      <c r="J32" s="3" t="s">
        <v>31</v>
      </c>
      <c r="K32" s="5">
        <v>5819</v>
      </c>
      <c r="L32" s="5">
        <v>7541</v>
      </c>
      <c r="M32" s="5">
        <v>6369</v>
      </c>
      <c r="N32" s="5">
        <v>104.9</v>
      </c>
      <c r="O32" s="3" t="s">
        <v>28</v>
      </c>
      <c r="P32" s="5">
        <v>4430</v>
      </c>
      <c r="Q32" s="5">
        <v>0</v>
      </c>
      <c r="R32" s="115"/>
      <c r="S32" s="3"/>
    </row>
    <row r="33" spans="1:19" x14ac:dyDescent="0.25">
      <c r="A33" s="114" t="str">
        <f t="shared" si="0"/>
        <v>New South WalesCancellations/withdrawals42248First revision</v>
      </c>
      <c r="B33" s="4">
        <v>72</v>
      </c>
      <c r="C33" s="3" t="s">
        <v>3</v>
      </c>
      <c r="D33" s="3" t="s">
        <v>77</v>
      </c>
      <c r="E33" s="5">
        <v>2016.1</v>
      </c>
      <c r="F33" s="5">
        <v>87</v>
      </c>
      <c r="G33" s="82">
        <v>42248</v>
      </c>
      <c r="H33" s="5">
        <v>6516</v>
      </c>
      <c r="I33" s="5">
        <v>0</v>
      </c>
      <c r="J33" s="3" t="s">
        <v>130</v>
      </c>
      <c r="K33" s="5">
        <v>6082</v>
      </c>
      <c r="L33" s="5">
        <v>6950</v>
      </c>
      <c r="M33" s="5">
        <v>6369</v>
      </c>
      <c r="N33" s="5">
        <v>102.3</v>
      </c>
      <c r="O33" s="3" t="s">
        <v>28</v>
      </c>
      <c r="P33" s="5">
        <v>5247</v>
      </c>
      <c r="Q33" s="5">
        <v>0</v>
      </c>
      <c r="R33" s="115"/>
      <c r="S33" s="3"/>
    </row>
    <row r="34" spans="1:19" x14ac:dyDescent="0.25">
      <c r="A34" s="114" t="str">
        <f t="shared" si="0"/>
        <v>VictoriaCommencements42339Initial</v>
      </c>
      <c r="B34" s="4">
        <v>233</v>
      </c>
      <c r="C34" s="3" t="s">
        <v>8</v>
      </c>
      <c r="D34" s="3" t="s">
        <v>78</v>
      </c>
      <c r="E34" s="5">
        <v>2016.2</v>
      </c>
      <c r="F34" s="5">
        <v>87</v>
      </c>
      <c r="G34" s="82">
        <v>42339</v>
      </c>
      <c r="H34" s="5">
        <v>8954</v>
      </c>
      <c r="I34" s="5">
        <v>0</v>
      </c>
      <c r="J34" s="3" t="s">
        <v>31</v>
      </c>
      <c r="K34" s="5">
        <v>8800</v>
      </c>
      <c r="L34" s="5">
        <v>9108</v>
      </c>
      <c r="M34" s="5">
        <v>8958</v>
      </c>
      <c r="N34" s="5">
        <v>100</v>
      </c>
      <c r="O34" s="3" t="s">
        <v>28</v>
      </c>
      <c r="P34" s="5">
        <v>8844</v>
      </c>
      <c r="Q34" s="5">
        <v>0</v>
      </c>
      <c r="R34" s="115"/>
      <c r="S34" s="3"/>
    </row>
    <row r="35" spans="1:19" x14ac:dyDescent="0.25">
      <c r="A35" s="114" t="str">
        <f t="shared" si="0"/>
        <v>VictoriaCommencements42339First revision</v>
      </c>
      <c r="B35" s="4">
        <v>234</v>
      </c>
      <c r="C35" s="3" t="s">
        <v>8</v>
      </c>
      <c r="D35" s="3" t="s">
        <v>78</v>
      </c>
      <c r="E35" s="5">
        <v>2016.2</v>
      </c>
      <c r="F35" s="5">
        <v>88</v>
      </c>
      <c r="G35" s="82">
        <v>42339</v>
      </c>
      <c r="H35" s="5">
        <v>8958</v>
      </c>
      <c r="I35" s="5">
        <v>0</v>
      </c>
      <c r="J35" s="3" t="s">
        <v>130</v>
      </c>
      <c r="K35" s="5">
        <v>8927</v>
      </c>
      <c r="L35" s="5">
        <v>8989</v>
      </c>
      <c r="M35" s="5">
        <v>8958</v>
      </c>
      <c r="N35" s="5">
        <v>100</v>
      </c>
      <c r="O35" s="3" t="s">
        <v>28</v>
      </c>
      <c r="P35" s="5">
        <v>8928</v>
      </c>
      <c r="Q35" s="5">
        <v>0</v>
      </c>
      <c r="R35" s="115"/>
      <c r="S35" s="3"/>
    </row>
    <row r="36" spans="1:19" x14ac:dyDescent="0.25">
      <c r="A36" s="114" t="str">
        <f t="shared" si="0"/>
        <v>VictoriaCommencements42430Initial</v>
      </c>
      <c r="B36" s="4">
        <v>235</v>
      </c>
      <c r="C36" s="3" t="s">
        <v>8</v>
      </c>
      <c r="D36" s="3" t="s">
        <v>78</v>
      </c>
      <c r="E36" s="5">
        <v>2016.3</v>
      </c>
      <c r="F36" s="5">
        <v>88</v>
      </c>
      <c r="G36" s="82">
        <v>42430</v>
      </c>
      <c r="H36" s="5">
        <v>15175</v>
      </c>
      <c r="I36" s="5">
        <v>0</v>
      </c>
      <c r="J36" s="3" t="s">
        <v>31</v>
      </c>
      <c r="K36" s="5">
        <v>14914</v>
      </c>
      <c r="L36" s="5">
        <v>15436</v>
      </c>
      <c r="M36" s="5">
        <v>15294</v>
      </c>
      <c r="N36" s="5">
        <v>99.2</v>
      </c>
      <c r="O36" s="3" t="s">
        <v>28</v>
      </c>
      <c r="P36" s="5">
        <v>14974</v>
      </c>
      <c r="Q36" s="5">
        <v>0</v>
      </c>
      <c r="R36" s="115"/>
      <c r="S36" s="3"/>
    </row>
    <row r="37" spans="1:19" x14ac:dyDescent="0.25">
      <c r="A37" s="114" t="str">
        <f t="shared" si="0"/>
        <v>VictoriaCommencements42430First revision</v>
      </c>
      <c r="B37" s="4">
        <v>236</v>
      </c>
      <c r="C37" s="3" t="s">
        <v>8</v>
      </c>
      <c r="D37" s="3" t="s">
        <v>78</v>
      </c>
      <c r="E37" s="5">
        <v>2016.3</v>
      </c>
      <c r="F37" s="5">
        <v>89</v>
      </c>
      <c r="G37" s="82">
        <v>42430</v>
      </c>
      <c r="H37" s="5">
        <v>15251</v>
      </c>
      <c r="I37" s="5">
        <v>0</v>
      </c>
      <c r="J37" s="3" t="s">
        <v>130</v>
      </c>
      <c r="K37" s="5">
        <v>15197</v>
      </c>
      <c r="L37" s="5">
        <v>15305</v>
      </c>
      <c r="M37" s="5">
        <v>15294</v>
      </c>
      <c r="N37" s="5">
        <v>99.7</v>
      </c>
      <c r="O37" s="3" t="s">
        <v>28</v>
      </c>
      <c r="P37" s="5">
        <v>15195</v>
      </c>
      <c r="Q37" s="5">
        <v>0</v>
      </c>
      <c r="R37" s="115"/>
      <c r="S37" s="3"/>
    </row>
    <row r="38" spans="1:19" x14ac:dyDescent="0.25">
      <c r="A38" s="114" t="str">
        <f t="shared" si="0"/>
        <v>VictoriaCommencements42522Initial</v>
      </c>
      <c r="B38" s="4">
        <v>237</v>
      </c>
      <c r="C38" s="3" t="s">
        <v>8</v>
      </c>
      <c r="D38" s="3" t="s">
        <v>78</v>
      </c>
      <c r="E38" s="5">
        <v>2016.4</v>
      </c>
      <c r="F38" s="5">
        <v>89</v>
      </c>
      <c r="G38" s="82">
        <v>42522</v>
      </c>
      <c r="H38" s="5">
        <v>10783</v>
      </c>
      <c r="I38" s="5">
        <v>0</v>
      </c>
      <c r="J38" s="3" t="s">
        <v>31</v>
      </c>
      <c r="K38" s="5">
        <v>10602</v>
      </c>
      <c r="L38" s="5">
        <v>10964</v>
      </c>
      <c r="M38" s="5">
        <v>10830</v>
      </c>
      <c r="N38" s="5">
        <v>99.6</v>
      </c>
      <c r="O38" s="3" t="s">
        <v>28</v>
      </c>
      <c r="P38" s="5">
        <v>10628</v>
      </c>
      <c r="Q38" s="5">
        <v>0</v>
      </c>
      <c r="R38" s="115"/>
      <c r="S38" s="3"/>
    </row>
    <row r="39" spans="1:19" x14ac:dyDescent="0.25">
      <c r="A39" s="114" t="str">
        <f t="shared" si="0"/>
        <v>VictoriaCommencements42522First revision</v>
      </c>
      <c r="B39" s="4">
        <v>238</v>
      </c>
      <c r="C39" s="3" t="s">
        <v>8</v>
      </c>
      <c r="D39" s="3" t="s">
        <v>78</v>
      </c>
      <c r="E39" s="5">
        <v>2016.4</v>
      </c>
      <c r="F39" s="5">
        <v>90</v>
      </c>
      <c r="G39" s="82">
        <v>42522</v>
      </c>
      <c r="H39" s="5">
        <v>10762</v>
      </c>
      <c r="I39" s="5">
        <v>0</v>
      </c>
      <c r="J39" s="3" t="s">
        <v>130</v>
      </c>
      <c r="K39" s="5">
        <v>10725</v>
      </c>
      <c r="L39" s="5">
        <v>10799</v>
      </c>
      <c r="M39" s="5">
        <v>10830</v>
      </c>
      <c r="N39" s="5">
        <v>99.4</v>
      </c>
      <c r="O39" s="3" t="s">
        <v>28</v>
      </c>
      <c r="P39" s="5">
        <v>10719</v>
      </c>
      <c r="Q39" s="5">
        <v>0</v>
      </c>
      <c r="R39" s="115"/>
      <c r="S39" s="3"/>
    </row>
    <row r="40" spans="1:19" x14ac:dyDescent="0.25">
      <c r="A40" s="114" t="str">
        <f t="shared" si="0"/>
        <v>VictoriaCommencements42614Initial</v>
      </c>
      <c r="B40" s="4">
        <v>239</v>
      </c>
      <c r="C40" s="3" t="s">
        <v>8</v>
      </c>
      <c r="D40" s="3" t="s">
        <v>78</v>
      </c>
      <c r="E40" s="5">
        <v>2017.1</v>
      </c>
      <c r="F40" s="5">
        <v>90</v>
      </c>
      <c r="G40" s="82">
        <v>42614</v>
      </c>
      <c r="H40" s="5">
        <v>9938</v>
      </c>
      <c r="I40" s="5">
        <v>0</v>
      </c>
      <c r="J40" s="3" t="s">
        <v>31</v>
      </c>
      <c r="K40" s="5">
        <v>9780</v>
      </c>
      <c r="L40" s="5">
        <v>10096</v>
      </c>
      <c r="M40" s="5">
        <v>9985</v>
      </c>
      <c r="N40" s="5">
        <v>99.5</v>
      </c>
      <c r="O40" s="3" t="s">
        <v>28</v>
      </c>
      <c r="P40" s="5">
        <v>9789</v>
      </c>
      <c r="Q40" s="5">
        <v>0</v>
      </c>
      <c r="R40" s="115"/>
      <c r="S40" s="3"/>
    </row>
    <row r="41" spans="1:19" x14ac:dyDescent="0.25">
      <c r="A41" s="114" t="str">
        <f t="shared" si="0"/>
        <v>VictoriaCommencements42614First revision</v>
      </c>
      <c r="B41" s="4">
        <v>240</v>
      </c>
      <c r="C41" s="3" t="s">
        <v>8</v>
      </c>
      <c r="D41" s="3" t="s">
        <v>78</v>
      </c>
      <c r="E41" s="5">
        <v>2017.1</v>
      </c>
      <c r="F41" s="5">
        <v>91</v>
      </c>
      <c r="G41" s="82">
        <v>42614</v>
      </c>
      <c r="H41" s="5">
        <v>9980</v>
      </c>
      <c r="I41" s="5">
        <v>0</v>
      </c>
      <c r="J41" s="3" t="s">
        <v>130</v>
      </c>
      <c r="K41" s="5">
        <v>9939</v>
      </c>
      <c r="L41" s="5">
        <v>10021</v>
      </c>
      <c r="M41" s="5">
        <v>9985</v>
      </c>
      <c r="N41" s="5">
        <v>99.9</v>
      </c>
      <c r="O41" s="3" t="s">
        <v>28</v>
      </c>
      <c r="P41" s="5">
        <v>9927</v>
      </c>
      <c r="Q41" s="5">
        <v>0</v>
      </c>
      <c r="R41" s="115"/>
      <c r="S41" s="3"/>
    </row>
    <row r="42" spans="1:19" x14ac:dyDescent="0.25">
      <c r="A42" s="114" t="str">
        <f t="shared" si="0"/>
        <v>VictoriaCompletions42339Initial</v>
      </c>
      <c r="B42" s="4">
        <v>241</v>
      </c>
      <c r="C42" s="3" t="s">
        <v>8</v>
      </c>
      <c r="D42" s="3" t="s">
        <v>79</v>
      </c>
      <c r="E42" s="5">
        <v>2016.2</v>
      </c>
      <c r="F42" s="5">
        <v>87</v>
      </c>
      <c r="G42" s="82">
        <v>42339</v>
      </c>
      <c r="H42" s="5">
        <v>8645</v>
      </c>
      <c r="I42" s="5">
        <v>0</v>
      </c>
      <c r="J42" s="3" t="s">
        <v>31</v>
      </c>
      <c r="K42" s="5">
        <v>8451</v>
      </c>
      <c r="L42" s="5">
        <v>8839</v>
      </c>
      <c r="M42" s="5">
        <v>8419</v>
      </c>
      <c r="N42" s="5">
        <v>102.7</v>
      </c>
      <c r="O42" s="3" t="s">
        <v>27</v>
      </c>
      <c r="P42" s="5">
        <v>7957</v>
      </c>
      <c r="Q42" s="5">
        <v>0</v>
      </c>
      <c r="R42" s="115"/>
      <c r="S42" s="3"/>
    </row>
    <row r="43" spans="1:19" x14ac:dyDescent="0.25">
      <c r="A43" s="114" t="str">
        <f t="shared" si="0"/>
        <v>VictoriaCompletions42339First revision</v>
      </c>
      <c r="B43" s="4">
        <v>242</v>
      </c>
      <c r="C43" s="3" t="s">
        <v>8</v>
      </c>
      <c r="D43" s="3" t="s">
        <v>79</v>
      </c>
      <c r="E43" s="5">
        <v>2016.2</v>
      </c>
      <c r="F43" s="5">
        <v>88</v>
      </c>
      <c r="G43" s="82">
        <v>42339</v>
      </c>
      <c r="H43" s="5">
        <v>8529</v>
      </c>
      <c r="I43" s="5">
        <v>0</v>
      </c>
      <c r="J43" s="3" t="s">
        <v>130</v>
      </c>
      <c r="K43" s="5">
        <v>8422</v>
      </c>
      <c r="L43" s="5">
        <v>8636</v>
      </c>
      <c r="M43" s="5">
        <v>8419</v>
      </c>
      <c r="N43" s="5">
        <v>101.3</v>
      </c>
      <c r="O43" s="3" t="s">
        <v>27</v>
      </c>
      <c r="P43" s="5">
        <v>8223</v>
      </c>
      <c r="Q43" s="5">
        <v>0</v>
      </c>
      <c r="R43" s="115"/>
      <c r="S43" s="3"/>
    </row>
    <row r="44" spans="1:19" x14ac:dyDescent="0.25">
      <c r="A44" s="114" t="str">
        <f t="shared" si="0"/>
        <v>VictoriaCompletions42430Initial</v>
      </c>
      <c r="B44" s="4">
        <v>243</v>
      </c>
      <c r="C44" s="3" t="s">
        <v>8</v>
      </c>
      <c r="D44" s="3" t="s">
        <v>79</v>
      </c>
      <c r="E44" s="5">
        <v>2016.3</v>
      </c>
      <c r="F44" s="5">
        <v>88</v>
      </c>
      <c r="G44" s="82">
        <v>42430</v>
      </c>
      <c r="H44" s="5">
        <v>4895</v>
      </c>
      <c r="I44" s="5">
        <v>0</v>
      </c>
      <c r="J44" s="3" t="s">
        <v>31</v>
      </c>
      <c r="K44" s="5">
        <v>4784</v>
      </c>
      <c r="L44" s="5">
        <v>5006</v>
      </c>
      <c r="M44" s="5">
        <v>4857</v>
      </c>
      <c r="N44" s="5">
        <v>100.8</v>
      </c>
      <c r="O44" s="3" t="s">
        <v>28</v>
      </c>
      <c r="P44" s="5">
        <v>4495</v>
      </c>
      <c r="Q44" s="5">
        <v>0</v>
      </c>
      <c r="R44" s="115"/>
      <c r="S44" s="3"/>
    </row>
    <row r="45" spans="1:19" x14ac:dyDescent="0.25">
      <c r="A45" s="114" t="str">
        <f t="shared" si="0"/>
        <v>VictoriaCompletions42430First revision</v>
      </c>
      <c r="B45" s="4">
        <v>244</v>
      </c>
      <c r="C45" s="3" t="s">
        <v>8</v>
      </c>
      <c r="D45" s="3" t="s">
        <v>79</v>
      </c>
      <c r="E45" s="5">
        <v>2016.3</v>
      </c>
      <c r="F45" s="5">
        <v>89</v>
      </c>
      <c r="G45" s="82">
        <v>42430</v>
      </c>
      <c r="H45" s="5">
        <v>4867</v>
      </c>
      <c r="I45" s="5">
        <v>0</v>
      </c>
      <c r="J45" s="3" t="s">
        <v>130</v>
      </c>
      <c r="K45" s="5">
        <v>4808</v>
      </c>
      <c r="L45" s="5">
        <v>4926</v>
      </c>
      <c r="M45" s="5">
        <v>4857</v>
      </c>
      <c r="N45" s="5">
        <v>100.2</v>
      </c>
      <c r="O45" s="3" t="s">
        <v>28</v>
      </c>
      <c r="P45" s="5">
        <v>4692</v>
      </c>
      <c r="Q45" s="5">
        <v>0</v>
      </c>
      <c r="R45" s="115"/>
      <c r="S45" s="3"/>
    </row>
    <row r="46" spans="1:19" x14ac:dyDescent="0.25">
      <c r="A46" s="114" t="str">
        <f t="shared" si="0"/>
        <v>VictoriaCompletions42522Initial</v>
      </c>
      <c r="B46" s="4">
        <v>245</v>
      </c>
      <c r="C46" s="3" t="s">
        <v>8</v>
      </c>
      <c r="D46" s="3" t="s">
        <v>79</v>
      </c>
      <c r="E46" s="5">
        <v>2016.4</v>
      </c>
      <c r="F46" s="5">
        <v>89</v>
      </c>
      <c r="G46" s="82">
        <v>42522</v>
      </c>
      <c r="H46" s="5">
        <v>4566</v>
      </c>
      <c r="I46" s="5">
        <v>0</v>
      </c>
      <c r="J46" s="3" t="s">
        <v>31</v>
      </c>
      <c r="K46" s="5">
        <v>4455</v>
      </c>
      <c r="L46" s="5">
        <v>4677</v>
      </c>
      <c r="M46" s="5">
        <v>4492</v>
      </c>
      <c r="N46" s="5">
        <v>101.6</v>
      </c>
      <c r="O46" s="3" t="s">
        <v>28</v>
      </c>
      <c r="P46" s="5">
        <v>4183</v>
      </c>
      <c r="Q46" s="5">
        <v>0</v>
      </c>
      <c r="R46" s="115"/>
      <c r="S46" s="3"/>
    </row>
    <row r="47" spans="1:19" x14ac:dyDescent="0.25">
      <c r="A47" s="114" t="str">
        <f t="shared" si="0"/>
        <v>VictoriaCompletions42522First revision</v>
      </c>
      <c r="B47" s="4">
        <v>246</v>
      </c>
      <c r="C47" s="3" t="s">
        <v>8</v>
      </c>
      <c r="D47" s="3" t="s">
        <v>79</v>
      </c>
      <c r="E47" s="5">
        <v>2016.4</v>
      </c>
      <c r="F47" s="5">
        <v>90</v>
      </c>
      <c r="G47" s="82">
        <v>42522</v>
      </c>
      <c r="H47" s="5">
        <v>4502</v>
      </c>
      <c r="I47" s="5">
        <v>0</v>
      </c>
      <c r="J47" s="3" t="s">
        <v>130</v>
      </c>
      <c r="K47" s="5">
        <v>4464</v>
      </c>
      <c r="L47" s="5">
        <v>4540</v>
      </c>
      <c r="M47" s="5">
        <v>4492</v>
      </c>
      <c r="N47" s="5">
        <v>100.2</v>
      </c>
      <c r="O47" s="3" t="s">
        <v>28</v>
      </c>
      <c r="P47" s="5">
        <v>4341</v>
      </c>
      <c r="Q47" s="5">
        <v>0</v>
      </c>
      <c r="R47" s="115"/>
      <c r="S47" s="3"/>
    </row>
    <row r="48" spans="1:19" x14ac:dyDescent="0.25">
      <c r="A48" s="114" t="str">
        <f t="shared" si="0"/>
        <v>VictoriaCompletions42614Initial</v>
      </c>
      <c r="B48" s="4">
        <v>247</v>
      </c>
      <c r="C48" s="3" t="s">
        <v>8</v>
      </c>
      <c r="D48" s="3" t="s">
        <v>79</v>
      </c>
      <c r="E48" s="5">
        <v>2017.1</v>
      </c>
      <c r="F48" s="5">
        <v>90</v>
      </c>
      <c r="G48" s="82">
        <v>42614</v>
      </c>
      <c r="H48" s="5">
        <v>4435</v>
      </c>
      <c r="I48" s="5">
        <v>0</v>
      </c>
      <c r="J48" s="3" t="s">
        <v>31</v>
      </c>
      <c r="K48" s="5">
        <v>4333</v>
      </c>
      <c r="L48" s="5">
        <v>4537</v>
      </c>
      <c r="M48" s="5">
        <v>4373</v>
      </c>
      <c r="N48" s="5">
        <v>101.4</v>
      </c>
      <c r="O48" s="3" t="s">
        <v>28</v>
      </c>
      <c r="P48" s="5">
        <v>4068</v>
      </c>
      <c r="Q48" s="5">
        <v>0</v>
      </c>
      <c r="R48" s="115"/>
      <c r="S48" s="3"/>
    </row>
    <row r="49" spans="1:19" x14ac:dyDescent="0.25">
      <c r="A49" s="114" t="str">
        <f t="shared" si="0"/>
        <v>VictoriaCompletions42614First revision</v>
      </c>
      <c r="B49" s="4">
        <v>248</v>
      </c>
      <c r="C49" s="3" t="s">
        <v>8</v>
      </c>
      <c r="D49" s="3" t="s">
        <v>79</v>
      </c>
      <c r="E49" s="5">
        <v>2017.1</v>
      </c>
      <c r="F49" s="5">
        <v>91</v>
      </c>
      <c r="G49" s="82">
        <v>42614</v>
      </c>
      <c r="H49" s="5">
        <v>4382</v>
      </c>
      <c r="I49" s="5">
        <v>0</v>
      </c>
      <c r="J49" s="3" t="s">
        <v>130</v>
      </c>
      <c r="K49" s="5">
        <v>4338</v>
      </c>
      <c r="L49" s="5">
        <v>4426</v>
      </c>
      <c r="M49" s="5">
        <v>4373</v>
      </c>
      <c r="N49" s="5">
        <v>100.2</v>
      </c>
      <c r="O49" s="3" t="s">
        <v>28</v>
      </c>
      <c r="P49" s="5">
        <v>4226</v>
      </c>
      <c r="Q49" s="5">
        <v>0</v>
      </c>
      <c r="R49" s="115"/>
      <c r="S49" s="3"/>
    </row>
    <row r="50" spans="1:19" x14ac:dyDescent="0.25">
      <c r="A50" s="114" t="str">
        <f t="shared" si="0"/>
        <v>VictoriaIn-training41974Initial</v>
      </c>
      <c r="B50" s="4">
        <v>249</v>
      </c>
      <c r="C50" s="3" t="s">
        <v>8</v>
      </c>
      <c r="D50" s="3" t="s">
        <v>80</v>
      </c>
      <c r="E50" s="5">
        <v>2015.2</v>
      </c>
      <c r="F50" s="5">
        <v>83</v>
      </c>
      <c r="G50" s="82">
        <v>41974</v>
      </c>
      <c r="H50" s="5">
        <v>72170</v>
      </c>
      <c r="I50" s="5">
        <v>0</v>
      </c>
      <c r="J50" s="3" t="s">
        <v>31</v>
      </c>
      <c r="K50" s="5">
        <v>70597</v>
      </c>
      <c r="L50" s="5">
        <v>73743</v>
      </c>
      <c r="M50" s="5">
        <v>70185</v>
      </c>
      <c r="N50" s="5">
        <v>102.8</v>
      </c>
      <c r="O50" s="3" t="s">
        <v>27</v>
      </c>
      <c r="P50" s="5">
        <v>75636</v>
      </c>
      <c r="Q50" s="5">
        <v>0</v>
      </c>
      <c r="R50" s="115"/>
      <c r="S50" s="3"/>
    </row>
    <row r="51" spans="1:19" x14ac:dyDescent="0.25">
      <c r="A51" s="114" t="str">
        <f t="shared" si="0"/>
        <v>VictoriaIn-training41974First revision</v>
      </c>
      <c r="B51" s="4">
        <v>250</v>
      </c>
      <c r="C51" s="3" t="s">
        <v>8</v>
      </c>
      <c r="D51" s="3" t="s">
        <v>80</v>
      </c>
      <c r="E51" s="5">
        <v>2015.2</v>
      </c>
      <c r="F51" s="5">
        <v>84</v>
      </c>
      <c r="G51" s="82">
        <v>41974</v>
      </c>
      <c r="H51" s="5">
        <v>71790</v>
      </c>
      <c r="I51" s="5">
        <v>0</v>
      </c>
      <c r="J51" s="3" t="s">
        <v>130</v>
      </c>
      <c r="K51" s="5">
        <v>70784</v>
      </c>
      <c r="L51" s="5">
        <v>72796</v>
      </c>
      <c r="M51" s="5">
        <v>70185</v>
      </c>
      <c r="N51" s="5">
        <v>102.3</v>
      </c>
      <c r="O51" s="3" t="s">
        <v>27</v>
      </c>
      <c r="P51" s="5">
        <v>73283</v>
      </c>
      <c r="Q51" s="5">
        <v>0</v>
      </c>
      <c r="R51" s="115"/>
      <c r="S51" s="3"/>
    </row>
    <row r="52" spans="1:19" x14ac:dyDescent="0.25">
      <c r="A52" s="114" t="str">
        <f t="shared" si="0"/>
        <v>VictoriaIn-training42064Initial</v>
      </c>
      <c r="B52" s="4">
        <v>251</v>
      </c>
      <c r="C52" s="3" t="s">
        <v>8</v>
      </c>
      <c r="D52" s="3" t="s">
        <v>80</v>
      </c>
      <c r="E52" s="5">
        <v>2015.3</v>
      </c>
      <c r="F52" s="5">
        <v>84</v>
      </c>
      <c r="G52" s="82">
        <v>42064</v>
      </c>
      <c r="H52" s="5">
        <v>73391</v>
      </c>
      <c r="I52" s="5">
        <v>0</v>
      </c>
      <c r="J52" s="3" t="s">
        <v>31</v>
      </c>
      <c r="K52" s="5">
        <v>71800</v>
      </c>
      <c r="L52" s="5">
        <v>74982</v>
      </c>
      <c r="M52" s="5">
        <v>72456</v>
      </c>
      <c r="N52" s="5">
        <v>101.3</v>
      </c>
      <c r="O52" s="3" t="s">
        <v>28</v>
      </c>
      <c r="P52" s="5">
        <v>76960</v>
      </c>
      <c r="Q52" s="5">
        <v>0</v>
      </c>
      <c r="R52" s="115"/>
      <c r="S52" s="3"/>
    </row>
    <row r="53" spans="1:19" x14ac:dyDescent="0.25">
      <c r="A53" s="114" t="str">
        <f t="shared" si="0"/>
        <v>VictoriaIn-training42064First revision</v>
      </c>
      <c r="B53" s="4">
        <v>252</v>
      </c>
      <c r="C53" s="3" t="s">
        <v>8</v>
      </c>
      <c r="D53" s="3" t="s">
        <v>80</v>
      </c>
      <c r="E53" s="5">
        <v>2015.3</v>
      </c>
      <c r="F53" s="5">
        <v>85</v>
      </c>
      <c r="G53" s="82">
        <v>42064</v>
      </c>
      <c r="H53" s="5">
        <v>74141</v>
      </c>
      <c r="I53" s="5">
        <v>0</v>
      </c>
      <c r="J53" s="3" t="s">
        <v>130</v>
      </c>
      <c r="K53" s="5">
        <v>73148</v>
      </c>
      <c r="L53" s="5">
        <v>75134</v>
      </c>
      <c r="M53" s="5">
        <v>72456</v>
      </c>
      <c r="N53" s="5">
        <v>102.3</v>
      </c>
      <c r="O53" s="3" t="s">
        <v>28</v>
      </c>
      <c r="P53" s="5">
        <v>75530</v>
      </c>
      <c r="Q53" s="5">
        <v>0</v>
      </c>
      <c r="R53" s="115"/>
      <c r="S53" s="3"/>
    </row>
    <row r="54" spans="1:19" x14ac:dyDescent="0.25">
      <c r="A54" s="114" t="str">
        <f t="shared" si="0"/>
        <v>VictoriaIn-training42156Initial</v>
      </c>
      <c r="B54" s="4">
        <v>253</v>
      </c>
      <c r="C54" s="3" t="s">
        <v>8</v>
      </c>
      <c r="D54" s="3" t="s">
        <v>80</v>
      </c>
      <c r="E54" s="5">
        <v>2015.4</v>
      </c>
      <c r="F54" s="5">
        <v>84</v>
      </c>
      <c r="G54" s="82">
        <v>42156</v>
      </c>
      <c r="H54" s="5">
        <v>70257</v>
      </c>
      <c r="I54" s="5">
        <v>0</v>
      </c>
      <c r="J54" s="3" t="s">
        <v>31</v>
      </c>
      <c r="K54" s="5">
        <v>65368</v>
      </c>
      <c r="L54" s="5">
        <v>75146</v>
      </c>
      <c r="M54" s="5">
        <v>70114</v>
      </c>
      <c r="N54" s="5">
        <v>100.2</v>
      </c>
      <c r="O54" s="3" t="s">
        <v>28</v>
      </c>
      <c r="P54" s="5">
        <v>76601</v>
      </c>
      <c r="Q54" s="5">
        <v>0</v>
      </c>
      <c r="R54" s="115"/>
      <c r="S54" s="3"/>
    </row>
    <row r="55" spans="1:19" x14ac:dyDescent="0.25">
      <c r="A55" s="114" t="str">
        <f t="shared" si="0"/>
        <v>VictoriaIn-training42156First revision</v>
      </c>
      <c r="B55" s="4">
        <v>254</v>
      </c>
      <c r="C55" s="3" t="s">
        <v>8</v>
      </c>
      <c r="D55" s="3" t="s">
        <v>80</v>
      </c>
      <c r="E55" s="5">
        <v>2015.4</v>
      </c>
      <c r="F55" s="5">
        <v>85</v>
      </c>
      <c r="G55" s="82">
        <v>42156</v>
      </c>
      <c r="H55" s="5">
        <v>72000</v>
      </c>
      <c r="I55" s="5">
        <v>0</v>
      </c>
      <c r="J55" s="3" t="s">
        <v>130</v>
      </c>
      <c r="K55" s="5">
        <v>70695</v>
      </c>
      <c r="L55" s="5">
        <v>73305</v>
      </c>
      <c r="M55" s="5">
        <v>70114</v>
      </c>
      <c r="N55" s="5">
        <v>102.7</v>
      </c>
      <c r="O55" s="3" t="s">
        <v>28</v>
      </c>
      <c r="P55" s="5">
        <v>74433</v>
      </c>
      <c r="Q55" s="5">
        <v>0</v>
      </c>
      <c r="R55" s="115"/>
      <c r="S55" s="3"/>
    </row>
    <row r="56" spans="1:19" x14ac:dyDescent="0.25">
      <c r="A56" s="114" t="str">
        <f t="shared" si="0"/>
        <v>VictoriaIn-training42248Initial</v>
      </c>
      <c r="B56" s="4">
        <v>255</v>
      </c>
      <c r="C56" s="3" t="s">
        <v>8</v>
      </c>
      <c r="D56" s="3" t="s">
        <v>80</v>
      </c>
      <c r="E56" s="5">
        <v>2016.1</v>
      </c>
      <c r="F56" s="5">
        <v>86</v>
      </c>
      <c r="G56" s="82">
        <v>42248</v>
      </c>
      <c r="H56" s="5">
        <v>69146</v>
      </c>
      <c r="I56" s="5">
        <v>0</v>
      </c>
      <c r="J56" s="3" t="s">
        <v>31</v>
      </c>
      <c r="K56" s="5">
        <v>67820</v>
      </c>
      <c r="L56" s="5">
        <v>70472</v>
      </c>
      <c r="M56" s="5">
        <v>67143</v>
      </c>
      <c r="N56" s="5">
        <v>103</v>
      </c>
      <c r="O56" s="3" t="s">
        <v>27</v>
      </c>
      <c r="P56" s="5">
        <v>71078</v>
      </c>
      <c r="Q56" s="5">
        <v>0</v>
      </c>
      <c r="R56" s="115"/>
      <c r="S56" s="3"/>
    </row>
    <row r="57" spans="1:19" x14ac:dyDescent="0.25">
      <c r="A57" s="114" t="str">
        <f t="shared" si="0"/>
        <v>VictoriaIn-training42248First revision</v>
      </c>
      <c r="B57" s="4">
        <v>256</v>
      </c>
      <c r="C57" s="3" t="s">
        <v>8</v>
      </c>
      <c r="D57" s="3" t="s">
        <v>80</v>
      </c>
      <c r="E57" s="5">
        <v>2016.1</v>
      </c>
      <c r="F57" s="5">
        <v>87</v>
      </c>
      <c r="G57" s="82">
        <v>42248</v>
      </c>
      <c r="H57" s="5">
        <v>69682</v>
      </c>
      <c r="I57" s="5">
        <v>0</v>
      </c>
      <c r="J57" s="3" t="s">
        <v>130</v>
      </c>
      <c r="K57" s="5">
        <v>68667</v>
      </c>
      <c r="L57" s="5">
        <v>70697</v>
      </c>
      <c r="M57" s="5">
        <v>67143</v>
      </c>
      <c r="N57" s="5">
        <v>103.8</v>
      </c>
      <c r="O57" s="3" t="s">
        <v>27</v>
      </c>
      <c r="P57" s="5">
        <v>69993</v>
      </c>
      <c r="Q57" s="5">
        <v>0</v>
      </c>
      <c r="R57" s="115"/>
      <c r="S57" s="3"/>
    </row>
    <row r="58" spans="1:19" x14ac:dyDescent="0.25">
      <c r="A58" s="114" t="str">
        <f t="shared" si="0"/>
        <v>VictoriaCancellations/withdrawals41974Initial</v>
      </c>
      <c r="B58" s="4">
        <v>225</v>
      </c>
      <c r="C58" s="3" t="s">
        <v>8</v>
      </c>
      <c r="D58" s="3" t="s">
        <v>77</v>
      </c>
      <c r="E58" s="5">
        <v>2015.2</v>
      </c>
      <c r="F58" s="5">
        <v>83</v>
      </c>
      <c r="G58" s="82">
        <v>41974</v>
      </c>
      <c r="H58" s="5">
        <v>8546</v>
      </c>
      <c r="I58" s="5">
        <v>0</v>
      </c>
      <c r="J58" s="3" t="s">
        <v>31</v>
      </c>
      <c r="K58" s="5">
        <v>7256</v>
      </c>
      <c r="L58" s="5">
        <v>9836</v>
      </c>
      <c r="M58" s="5">
        <v>8629</v>
      </c>
      <c r="N58" s="5">
        <v>99</v>
      </c>
      <c r="O58" s="3" t="s">
        <v>28</v>
      </c>
      <c r="P58" s="5">
        <v>6265</v>
      </c>
      <c r="Q58" s="5">
        <v>0</v>
      </c>
      <c r="R58" s="115"/>
      <c r="S58" s="3"/>
    </row>
    <row r="59" spans="1:19" x14ac:dyDescent="0.25">
      <c r="A59" s="114" t="str">
        <f t="shared" si="0"/>
        <v>VictoriaCancellations/withdrawals41974First revision</v>
      </c>
      <c r="B59" s="4">
        <v>226</v>
      </c>
      <c r="C59" s="3" t="s">
        <v>8</v>
      </c>
      <c r="D59" s="3" t="s">
        <v>77</v>
      </c>
      <c r="E59" s="5">
        <v>2015.2</v>
      </c>
      <c r="F59" s="5">
        <v>84</v>
      </c>
      <c r="G59" s="82">
        <v>41974</v>
      </c>
      <c r="H59" s="5">
        <v>8967</v>
      </c>
      <c r="I59" s="5">
        <v>0</v>
      </c>
      <c r="J59" s="3" t="s">
        <v>130</v>
      </c>
      <c r="K59" s="5">
        <v>8192</v>
      </c>
      <c r="L59" s="5">
        <v>9742</v>
      </c>
      <c r="M59" s="5">
        <v>8629</v>
      </c>
      <c r="N59" s="5">
        <v>103.9</v>
      </c>
      <c r="O59" s="3" t="s">
        <v>28</v>
      </c>
      <c r="P59" s="5">
        <v>7579</v>
      </c>
      <c r="Q59" s="5">
        <v>0</v>
      </c>
      <c r="R59" s="115"/>
      <c r="S59" s="3"/>
    </row>
    <row r="60" spans="1:19" x14ac:dyDescent="0.25">
      <c r="A60" s="114" t="str">
        <f t="shared" si="0"/>
        <v>VictoriaCancellations/withdrawals42064Initial</v>
      </c>
      <c r="B60" s="4">
        <v>227</v>
      </c>
      <c r="C60" s="3" t="s">
        <v>8</v>
      </c>
      <c r="D60" s="3" t="s">
        <v>77</v>
      </c>
      <c r="E60" s="5">
        <v>2015.3</v>
      </c>
      <c r="F60" s="5">
        <v>84</v>
      </c>
      <c r="G60" s="82">
        <v>42064</v>
      </c>
      <c r="H60" s="5">
        <v>9327</v>
      </c>
      <c r="I60" s="5">
        <v>0</v>
      </c>
      <c r="J60" s="3" t="s">
        <v>31</v>
      </c>
      <c r="K60" s="5">
        <v>8123</v>
      </c>
      <c r="L60" s="5">
        <v>10531</v>
      </c>
      <c r="M60" s="5">
        <v>8300</v>
      </c>
      <c r="N60" s="5">
        <v>112.4</v>
      </c>
      <c r="O60" s="3" t="s">
        <v>28</v>
      </c>
      <c r="P60" s="5">
        <v>6761</v>
      </c>
      <c r="Q60" s="5">
        <v>0</v>
      </c>
      <c r="R60" s="115"/>
      <c r="S60" s="3"/>
    </row>
    <row r="61" spans="1:19" x14ac:dyDescent="0.25">
      <c r="A61" s="114" t="str">
        <f t="shared" si="0"/>
        <v>VictoriaCancellations/withdrawals42064First revision</v>
      </c>
      <c r="B61" s="4">
        <v>228</v>
      </c>
      <c r="C61" s="3" t="s">
        <v>8</v>
      </c>
      <c r="D61" s="3" t="s">
        <v>77</v>
      </c>
      <c r="E61" s="5">
        <v>2015.3</v>
      </c>
      <c r="F61" s="5">
        <v>85</v>
      </c>
      <c r="G61" s="82">
        <v>42064</v>
      </c>
      <c r="H61" s="5">
        <v>8798</v>
      </c>
      <c r="I61" s="5">
        <v>0</v>
      </c>
      <c r="J61" s="3" t="s">
        <v>130</v>
      </c>
      <c r="K61" s="5">
        <v>8035</v>
      </c>
      <c r="L61" s="5">
        <v>9561</v>
      </c>
      <c r="M61" s="5">
        <v>8300</v>
      </c>
      <c r="N61" s="5">
        <v>106</v>
      </c>
      <c r="O61" s="3" t="s">
        <v>28</v>
      </c>
      <c r="P61" s="5">
        <v>7428</v>
      </c>
      <c r="Q61" s="5">
        <v>0</v>
      </c>
      <c r="R61" s="115"/>
      <c r="S61" s="3"/>
    </row>
    <row r="62" spans="1:19" x14ac:dyDescent="0.25">
      <c r="A62" s="114" t="str">
        <f t="shared" si="0"/>
        <v>VictoriaCancellations/withdrawals42156Initial</v>
      </c>
      <c r="B62" s="4">
        <v>229</v>
      </c>
      <c r="C62" s="3" t="s">
        <v>8</v>
      </c>
      <c r="D62" s="3" t="s">
        <v>77</v>
      </c>
      <c r="E62" s="5">
        <v>2015.4</v>
      </c>
      <c r="F62" s="5">
        <v>84</v>
      </c>
      <c r="G62" s="82">
        <v>42156</v>
      </c>
      <c r="H62" s="5">
        <v>7819</v>
      </c>
      <c r="I62" s="5">
        <v>0</v>
      </c>
      <c r="J62" s="3" t="s">
        <v>31</v>
      </c>
      <c r="K62" s="5">
        <v>4331</v>
      </c>
      <c r="L62" s="5">
        <v>11307</v>
      </c>
      <c r="M62" s="5">
        <v>6577</v>
      </c>
      <c r="N62" s="5">
        <v>118.9</v>
      </c>
      <c r="O62" s="3" t="s">
        <v>28</v>
      </c>
      <c r="P62" s="5">
        <v>3034</v>
      </c>
      <c r="Q62" s="5">
        <v>0</v>
      </c>
      <c r="R62" s="115"/>
      <c r="S62" s="3"/>
    </row>
    <row r="63" spans="1:19" x14ac:dyDescent="0.25">
      <c r="A63" s="114" t="str">
        <f t="shared" si="0"/>
        <v>VictoriaCancellations/withdrawals42156First revision</v>
      </c>
      <c r="B63" s="4">
        <v>230</v>
      </c>
      <c r="C63" s="3" t="s">
        <v>8</v>
      </c>
      <c r="D63" s="3" t="s">
        <v>77</v>
      </c>
      <c r="E63" s="5">
        <v>2015.4</v>
      </c>
      <c r="F63" s="5">
        <v>85</v>
      </c>
      <c r="G63" s="82">
        <v>42156</v>
      </c>
      <c r="H63" s="5">
        <v>6853</v>
      </c>
      <c r="I63" s="5">
        <v>0</v>
      </c>
      <c r="J63" s="3" t="s">
        <v>130</v>
      </c>
      <c r="K63" s="5">
        <v>6045</v>
      </c>
      <c r="L63" s="5">
        <v>7661</v>
      </c>
      <c r="M63" s="5">
        <v>6577</v>
      </c>
      <c r="N63" s="5">
        <v>104.2</v>
      </c>
      <c r="O63" s="3" t="s">
        <v>28</v>
      </c>
      <c r="P63" s="5">
        <v>4942</v>
      </c>
      <c r="Q63" s="5">
        <v>0</v>
      </c>
      <c r="R63" s="115"/>
      <c r="S63" s="3"/>
    </row>
    <row r="64" spans="1:19" x14ac:dyDescent="0.25">
      <c r="A64" s="114" t="str">
        <f t="shared" si="0"/>
        <v>VictoriaCancellations/withdrawals42248Initial</v>
      </c>
      <c r="B64" s="4">
        <v>231</v>
      </c>
      <c r="C64" s="3" t="s">
        <v>8</v>
      </c>
      <c r="D64" s="3" t="s">
        <v>77</v>
      </c>
      <c r="E64" s="5">
        <v>2016.1</v>
      </c>
      <c r="F64" s="5">
        <v>86</v>
      </c>
      <c r="G64" s="82">
        <v>42248</v>
      </c>
      <c r="H64" s="5">
        <v>5908</v>
      </c>
      <c r="I64" s="5">
        <v>0</v>
      </c>
      <c r="J64" s="3" t="s">
        <v>31</v>
      </c>
      <c r="K64" s="5">
        <v>5199</v>
      </c>
      <c r="L64" s="5">
        <v>6617</v>
      </c>
      <c r="M64" s="5">
        <v>5837</v>
      </c>
      <c r="N64" s="5">
        <v>101.2</v>
      </c>
      <c r="O64" s="3" t="s">
        <v>28</v>
      </c>
      <c r="P64" s="5">
        <v>4258</v>
      </c>
      <c r="Q64" s="5">
        <v>0</v>
      </c>
      <c r="R64" s="115"/>
      <c r="S64" s="3"/>
    </row>
    <row r="65" spans="1:19" x14ac:dyDescent="0.25">
      <c r="A65" s="114" t="str">
        <f t="shared" si="0"/>
        <v>VictoriaCancellations/withdrawals42248First revision</v>
      </c>
      <c r="B65" s="4">
        <v>232</v>
      </c>
      <c r="C65" s="3" t="s">
        <v>8</v>
      </c>
      <c r="D65" s="3" t="s">
        <v>77</v>
      </c>
      <c r="E65" s="5">
        <v>2016.1</v>
      </c>
      <c r="F65" s="5">
        <v>87</v>
      </c>
      <c r="G65" s="82">
        <v>42248</v>
      </c>
      <c r="H65" s="5">
        <v>5608</v>
      </c>
      <c r="I65" s="5">
        <v>0</v>
      </c>
      <c r="J65" s="3" t="s">
        <v>130</v>
      </c>
      <c r="K65" s="5">
        <v>5108</v>
      </c>
      <c r="L65" s="5">
        <v>6108</v>
      </c>
      <c r="M65" s="5">
        <v>5837</v>
      </c>
      <c r="N65" s="5">
        <v>96.1</v>
      </c>
      <c r="O65" s="3" t="s">
        <v>28</v>
      </c>
      <c r="P65" s="5">
        <v>4737</v>
      </c>
      <c r="Q65" s="5">
        <v>0</v>
      </c>
      <c r="R65" s="115"/>
      <c r="S65" s="3"/>
    </row>
    <row r="66" spans="1:19" x14ac:dyDescent="0.25">
      <c r="A66" s="114" t="str">
        <f t="shared" ref="A66:A129" si="1">CONCATENATE(C66,D66,G66,J66)</f>
        <v>QueenslandCommencements42339Initial</v>
      </c>
      <c r="B66" s="4">
        <v>137</v>
      </c>
      <c r="C66" s="3" t="s">
        <v>5</v>
      </c>
      <c r="D66" s="3" t="s">
        <v>78</v>
      </c>
      <c r="E66" s="5">
        <v>2016.2</v>
      </c>
      <c r="F66" s="5">
        <v>87</v>
      </c>
      <c r="G66" s="82">
        <v>42339</v>
      </c>
      <c r="H66" s="5">
        <v>7690</v>
      </c>
      <c r="I66" s="5">
        <v>0</v>
      </c>
      <c r="J66" s="3" t="s">
        <v>31</v>
      </c>
      <c r="K66" s="5">
        <v>7340</v>
      </c>
      <c r="L66" s="5">
        <v>8040</v>
      </c>
      <c r="M66" s="5">
        <v>7702</v>
      </c>
      <c r="N66" s="5">
        <v>99.8</v>
      </c>
      <c r="O66" s="3" t="s">
        <v>28</v>
      </c>
      <c r="P66" s="5">
        <v>7373</v>
      </c>
      <c r="Q66" s="5">
        <v>0</v>
      </c>
      <c r="R66" s="115"/>
      <c r="S66" s="3"/>
    </row>
    <row r="67" spans="1:19" x14ac:dyDescent="0.25">
      <c r="A67" s="114" t="str">
        <f t="shared" si="1"/>
        <v>QueenslandCommencements42339First revision</v>
      </c>
      <c r="B67" s="4">
        <v>138</v>
      </c>
      <c r="C67" s="3" t="s">
        <v>5</v>
      </c>
      <c r="D67" s="3" t="s">
        <v>78</v>
      </c>
      <c r="E67" s="5">
        <v>2016.2</v>
      </c>
      <c r="F67" s="5">
        <v>88</v>
      </c>
      <c r="G67" s="82">
        <v>42339</v>
      </c>
      <c r="H67" s="5">
        <v>7694</v>
      </c>
      <c r="I67" s="5">
        <v>0</v>
      </c>
      <c r="J67" s="3" t="s">
        <v>130</v>
      </c>
      <c r="K67" s="5">
        <v>7651</v>
      </c>
      <c r="L67" s="5">
        <v>7737</v>
      </c>
      <c r="M67" s="5">
        <v>7702</v>
      </c>
      <c r="N67" s="5">
        <v>99.9</v>
      </c>
      <c r="O67" s="3" t="s">
        <v>28</v>
      </c>
      <c r="P67" s="5">
        <v>7653</v>
      </c>
      <c r="Q67" s="5">
        <v>0</v>
      </c>
      <c r="R67" s="115"/>
      <c r="S67" s="3"/>
    </row>
    <row r="68" spans="1:19" x14ac:dyDescent="0.25">
      <c r="A68" s="114" t="str">
        <f t="shared" si="1"/>
        <v>QueenslandCommencements42430Initial</v>
      </c>
      <c r="B68" s="4">
        <v>139</v>
      </c>
      <c r="C68" s="3" t="s">
        <v>5</v>
      </c>
      <c r="D68" s="3" t="s">
        <v>78</v>
      </c>
      <c r="E68" s="5">
        <v>2016.3</v>
      </c>
      <c r="F68" s="5">
        <v>88</v>
      </c>
      <c r="G68" s="82">
        <v>42430</v>
      </c>
      <c r="H68" s="5">
        <v>10991</v>
      </c>
      <c r="I68" s="5">
        <v>0</v>
      </c>
      <c r="J68" s="3" t="s">
        <v>31</v>
      </c>
      <c r="K68" s="5">
        <v>10507</v>
      </c>
      <c r="L68" s="5">
        <v>11475</v>
      </c>
      <c r="M68" s="5">
        <v>11116</v>
      </c>
      <c r="N68" s="5">
        <v>98.9</v>
      </c>
      <c r="O68" s="3" t="s">
        <v>28</v>
      </c>
      <c r="P68" s="5">
        <v>10571</v>
      </c>
      <c r="Q68" s="5">
        <v>0</v>
      </c>
      <c r="R68" s="115"/>
      <c r="S68" s="3"/>
    </row>
    <row r="69" spans="1:19" x14ac:dyDescent="0.25">
      <c r="A69" s="114" t="str">
        <f t="shared" si="1"/>
        <v>QueenslandCommencements42430First revision</v>
      </c>
      <c r="B69" s="4">
        <v>140</v>
      </c>
      <c r="C69" s="3" t="s">
        <v>5</v>
      </c>
      <c r="D69" s="3" t="s">
        <v>78</v>
      </c>
      <c r="E69" s="5">
        <v>2016.3</v>
      </c>
      <c r="F69" s="5">
        <v>89</v>
      </c>
      <c r="G69" s="82">
        <v>42430</v>
      </c>
      <c r="H69" s="5">
        <v>11116</v>
      </c>
      <c r="I69" s="5">
        <v>0</v>
      </c>
      <c r="J69" s="3" t="s">
        <v>130</v>
      </c>
      <c r="K69" s="5">
        <v>11050</v>
      </c>
      <c r="L69" s="5">
        <v>11182</v>
      </c>
      <c r="M69" s="5">
        <v>11116</v>
      </c>
      <c r="N69" s="5">
        <v>100</v>
      </c>
      <c r="O69" s="3" t="s">
        <v>28</v>
      </c>
      <c r="P69" s="5">
        <v>11060</v>
      </c>
      <c r="Q69" s="5">
        <v>0</v>
      </c>
      <c r="R69" s="115"/>
      <c r="S69" s="3"/>
    </row>
    <row r="70" spans="1:19" x14ac:dyDescent="0.25">
      <c r="A70" s="114" t="str">
        <f t="shared" si="1"/>
        <v>QueenslandCommencements42522Initial</v>
      </c>
      <c r="B70" s="4">
        <v>141</v>
      </c>
      <c r="C70" s="3" t="s">
        <v>5</v>
      </c>
      <c r="D70" s="3" t="s">
        <v>78</v>
      </c>
      <c r="E70" s="5">
        <v>2016.4</v>
      </c>
      <c r="F70" s="5">
        <v>89</v>
      </c>
      <c r="G70" s="82">
        <v>42522</v>
      </c>
      <c r="H70" s="5">
        <v>9285</v>
      </c>
      <c r="I70" s="5">
        <v>0</v>
      </c>
      <c r="J70" s="3" t="s">
        <v>31</v>
      </c>
      <c r="K70" s="5">
        <v>8877</v>
      </c>
      <c r="L70" s="5">
        <v>9693</v>
      </c>
      <c r="M70" s="5">
        <v>9143</v>
      </c>
      <c r="N70" s="5">
        <v>101.6</v>
      </c>
      <c r="O70" s="3" t="s">
        <v>28</v>
      </c>
      <c r="P70" s="5">
        <v>8936</v>
      </c>
      <c r="Q70" s="5">
        <v>0</v>
      </c>
      <c r="R70" s="115"/>
      <c r="S70" s="3"/>
    </row>
    <row r="71" spans="1:19" x14ac:dyDescent="0.25">
      <c r="A71" s="114" t="str">
        <f t="shared" si="1"/>
        <v>QueenslandCommencements42522First revision</v>
      </c>
      <c r="B71" s="4">
        <v>142</v>
      </c>
      <c r="C71" s="3" t="s">
        <v>5</v>
      </c>
      <c r="D71" s="3" t="s">
        <v>78</v>
      </c>
      <c r="E71" s="5">
        <v>2016.4</v>
      </c>
      <c r="F71" s="5">
        <v>90</v>
      </c>
      <c r="G71" s="82">
        <v>42522</v>
      </c>
      <c r="H71" s="5">
        <v>9172</v>
      </c>
      <c r="I71" s="5">
        <v>0</v>
      </c>
      <c r="J71" s="3" t="s">
        <v>130</v>
      </c>
      <c r="K71" s="5">
        <v>9115</v>
      </c>
      <c r="L71" s="5">
        <v>9229</v>
      </c>
      <c r="M71" s="5">
        <v>9143</v>
      </c>
      <c r="N71" s="5">
        <v>100.3</v>
      </c>
      <c r="O71" s="3" t="s">
        <v>28</v>
      </c>
      <c r="P71" s="5">
        <v>9125</v>
      </c>
      <c r="Q71" s="5">
        <v>0</v>
      </c>
      <c r="R71" s="115"/>
      <c r="S71" s="3"/>
    </row>
    <row r="72" spans="1:19" x14ac:dyDescent="0.25">
      <c r="A72" s="114" t="str">
        <f t="shared" si="1"/>
        <v>QueenslandCommencements42614Initial</v>
      </c>
      <c r="B72" s="4">
        <v>143</v>
      </c>
      <c r="C72" s="3" t="s">
        <v>5</v>
      </c>
      <c r="D72" s="3" t="s">
        <v>78</v>
      </c>
      <c r="E72" s="5">
        <v>2017.1</v>
      </c>
      <c r="F72" s="5">
        <v>90</v>
      </c>
      <c r="G72" s="82">
        <v>42614</v>
      </c>
      <c r="H72" s="5">
        <v>8705</v>
      </c>
      <c r="I72" s="5">
        <v>0</v>
      </c>
      <c r="J72" s="3" t="s">
        <v>31</v>
      </c>
      <c r="K72" s="5">
        <v>8319</v>
      </c>
      <c r="L72" s="5">
        <v>9091</v>
      </c>
      <c r="M72" s="5">
        <v>8597</v>
      </c>
      <c r="N72" s="5">
        <v>101.3</v>
      </c>
      <c r="O72" s="3" t="s">
        <v>28</v>
      </c>
      <c r="P72" s="5">
        <v>8373</v>
      </c>
      <c r="Q72" s="5">
        <v>0</v>
      </c>
      <c r="R72" s="115"/>
      <c r="S72" s="3"/>
    </row>
    <row r="73" spans="1:19" x14ac:dyDescent="0.25">
      <c r="A73" s="114" t="str">
        <f t="shared" si="1"/>
        <v>QueenslandCommencements42614First revision</v>
      </c>
      <c r="B73" s="4">
        <v>144</v>
      </c>
      <c r="C73" s="3" t="s">
        <v>5</v>
      </c>
      <c r="D73" s="3" t="s">
        <v>78</v>
      </c>
      <c r="E73" s="5">
        <v>2017.1</v>
      </c>
      <c r="F73" s="5">
        <v>91</v>
      </c>
      <c r="G73" s="82">
        <v>42614</v>
      </c>
      <c r="H73" s="5">
        <v>8583</v>
      </c>
      <c r="I73" s="5">
        <v>0</v>
      </c>
      <c r="J73" s="3" t="s">
        <v>130</v>
      </c>
      <c r="K73" s="5">
        <v>8540</v>
      </c>
      <c r="L73" s="5">
        <v>8626</v>
      </c>
      <c r="M73" s="5">
        <v>8597</v>
      </c>
      <c r="N73" s="5">
        <v>99.8</v>
      </c>
      <c r="O73" s="3" t="s">
        <v>28</v>
      </c>
      <c r="P73" s="5">
        <v>8542</v>
      </c>
      <c r="Q73" s="5">
        <v>0</v>
      </c>
      <c r="R73" s="115"/>
      <c r="S73" s="3"/>
    </row>
    <row r="74" spans="1:19" x14ac:dyDescent="0.25">
      <c r="A74" s="114" t="str">
        <f t="shared" si="1"/>
        <v>QueenslandCompletions42339Initial</v>
      </c>
      <c r="B74" s="4">
        <v>145</v>
      </c>
      <c r="C74" s="3" t="s">
        <v>5</v>
      </c>
      <c r="D74" s="3" t="s">
        <v>79</v>
      </c>
      <c r="E74" s="5">
        <v>2016.2</v>
      </c>
      <c r="F74" s="5">
        <v>87</v>
      </c>
      <c r="G74" s="82">
        <v>42339</v>
      </c>
      <c r="H74" s="5">
        <v>7059</v>
      </c>
      <c r="I74" s="5">
        <v>0</v>
      </c>
      <c r="J74" s="3" t="s">
        <v>31</v>
      </c>
      <c r="K74" s="5">
        <v>6859</v>
      </c>
      <c r="L74" s="5">
        <v>7259</v>
      </c>
      <c r="M74" s="5">
        <v>6897</v>
      </c>
      <c r="N74" s="5">
        <v>102.3</v>
      </c>
      <c r="O74" s="3" t="s">
        <v>28</v>
      </c>
      <c r="P74" s="5">
        <v>6542</v>
      </c>
      <c r="Q74" s="5">
        <v>0</v>
      </c>
      <c r="R74" s="115"/>
      <c r="S74" s="3"/>
    </row>
    <row r="75" spans="1:19" x14ac:dyDescent="0.25">
      <c r="A75" s="114" t="str">
        <f t="shared" si="1"/>
        <v>QueenslandCompletions42339First revision</v>
      </c>
      <c r="B75" s="4">
        <v>146</v>
      </c>
      <c r="C75" s="3" t="s">
        <v>5</v>
      </c>
      <c r="D75" s="3" t="s">
        <v>79</v>
      </c>
      <c r="E75" s="5">
        <v>2016.2</v>
      </c>
      <c r="F75" s="5">
        <v>88</v>
      </c>
      <c r="G75" s="82">
        <v>42339</v>
      </c>
      <c r="H75" s="5">
        <v>7010</v>
      </c>
      <c r="I75" s="5">
        <v>0</v>
      </c>
      <c r="J75" s="3" t="s">
        <v>130</v>
      </c>
      <c r="K75" s="5">
        <v>6894</v>
      </c>
      <c r="L75" s="5">
        <v>7126</v>
      </c>
      <c r="M75" s="5">
        <v>6897</v>
      </c>
      <c r="N75" s="5">
        <v>101.6</v>
      </c>
      <c r="O75" s="3" t="s">
        <v>28</v>
      </c>
      <c r="P75" s="5">
        <v>6774</v>
      </c>
      <c r="Q75" s="5">
        <v>0</v>
      </c>
      <c r="R75" s="115"/>
      <c r="S75" s="3"/>
    </row>
    <row r="76" spans="1:19" x14ac:dyDescent="0.25">
      <c r="A76" s="114" t="str">
        <f t="shared" si="1"/>
        <v>QueenslandCompletions42430Initial</v>
      </c>
      <c r="B76" s="4">
        <v>147</v>
      </c>
      <c r="C76" s="3" t="s">
        <v>5</v>
      </c>
      <c r="D76" s="3" t="s">
        <v>79</v>
      </c>
      <c r="E76" s="5">
        <v>2016.3</v>
      </c>
      <c r="F76" s="5">
        <v>88</v>
      </c>
      <c r="G76" s="82">
        <v>42430</v>
      </c>
      <c r="H76" s="5">
        <v>5677</v>
      </c>
      <c r="I76" s="5">
        <v>0</v>
      </c>
      <c r="J76" s="3" t="s">
        <v>31</v>
      </c>
      <c r="K76" s="5">
        <v>5550</v>
      </c>
      <c r="L76" s="5">
        <v>5804</v>
      </c>
      <c r="M76" s="5">
        <v>5636</v>
      </c>
      <c r="N76" s="5">
        <v>100.7</v>
      </c>
      <c r="O76" s="3" t="s">
        <v>28</v>
      </c>
      <c r="P76" s="5">
        <v>5269</v>
      </c>
      <c r="Q76" s="5">
        <v>0</v>
      </c>
      <c r="R76" s="115"/>
      <c r="S76" s="3"/>
    </row>
    <row r="77" spans="1:19" x14ac:dyDescent="0.25">
      <c r="A77" s="114" t="str">
        <f t="shared" si="1"/>
        <v>QueenslandCompletions42430First revision</v>
      </c>
      <c r="B77" s="4">
        <v>148</v>
      </c>
      <c r="C77" s="3" t="s">
        <v>5</v>
      </c>
      <c r="D77" s="3" t="s">
        <v>79</v>
      </c>
      <c r="E77" s="5">
        <v>2016.3</v>
      </c>
      <c r="F77" s="5">
        <v>89</v>
      </c>
      <c r="G77" s="82">
        <v>42430</v>
      </c>
      <c r="H77" s="5">
        <v>5671</v>
      </c>
      <c r="I77" s="5">
        <v>0</v>
      </c>
      <c r="J77" s="3" t="s">
        <v>130</v>
      </c>
      <c r="K77" s="5">
        <v>5572</v>
      </c>
      <c r="L77" s="5">
        <v>5770</v>
      </c>
      <c r="M77" s="5">
        <v>5636</v>
      </c>
      <c r="N77" s="5">
        <v>100.6</v>
      </c>
      <c r="O77" s="3" t="s">
        <v>28</v>
      </c>
      <c r="P77" s="5">
        <v>5479</v>
      </c>
      <c r="Q77" s="5">
        <v>0</v>
      </c>
      <c r="R77" s="115"/>
      <c r="S77" s="3"/>
    </row>
    <row r="78" spans="1:19" x14ac:dyDescent="0.25">
      <c r="A78" s="114" t="str">
        <f t="shared" si="1"/>
        <v>QueenslandCompletions42522Initial</v>
      </c>
      <c r="B78" s="4">
        <v>149</v>
      </c>
      <c r="C78" s="3" t="s">
        <v>5</v>
      </c>
      <c r="D78" s="3" t="s">
        <v>79</v>
      </c>
      <c r="E78" s="5">
        <v>2016.4</v>
      </c>
      <c r="F78" s="5">
        <v>89</v>
      </c>
      <c r="G78" s="82">
        <v>42522</v>
      </c>
      <c r="H78" s="5">
        <v>5055</v>
      </c>
      <c r="I78" s="5">
        <v>0</v>
      </c>
      <c r="J78" s="3" t="s">
        <v>31</v>
      </c>
      <c r="K78" s="5">
        <v>4917</v>
      </c>
      <c r="L78" s="5">
        <v>5193</v>
      </c>
      <c r="M78" s="5">
        <v>5115</v>
      </c>
      <c r="N78" s="5">
        <v>98.8</v>
      </c>
      <c r="O78" s="3" t="s">
        <v>28</v>
      </c>
      <c r="P78" s="5">
        <v>4692</v>
      </c>
      <c r="Q78" s="5">
        <v>0</v>
      </c>
      <c r="R78" s="115"/>
      <c r="S78" s="3"/>
    </row>
    <row r="79" spans="1:19" x14ac:dyDescent="0.25">
      <c r="A79" s="114" t="str">
        <f t="shared" si="1"/>
        <v>QueenslandCompletions42522First revision</v>
      </c>
      <c r="B79" s="4">
        <v>150</v>
      </c>
      <c r="C79" s="3" t="s">
        <v>5</v>
      </c>
      <c r="D79" s="3" t="s">
        <v>79</v>
      </c>
      <c r="E79" s="5">
        <v>2016.4</v>
      </c>
      <c r="F79" s="5">
        <v>90</v>
      </c>
      <c r="G79" s="82">
        <v>42522</v>
      </c>
      <c r="H79" s="5">
        <v>5132</v>
      </c>
      <c r="I79" s="5">
        <v>0</v>
      </c>
      <c r="J79" s="3" t="s">
        <v>130</v>
      </c>
      <c r="K79" s="5">
        <v>5063</v>
      </c>
      <c r="L79" s="5">
        <v>5201</v>
      </c>
      <c r="M79" s="5">
        <v>5115</v>
      </c>
      <c r="N79" s="5">
        <v>100.3</v>
      </c>
      <c r="O79" s="3" t="s">
        <v>28</v>
      </c>
      <c r="P79" s="5">
        <v>4960</v>
      </c>
      <c r="Q79" s="5">
        <v>0</v>
      </c>
      <c r="R79" s="115"/>
      <c r="S79" s="3"/>
    </row>
    <row r="80" spans="1:19" x14ac:dyDescent="0.25">
      <c r="A80" s="114" t="str">
        <f t="shared" si="1"/>
        <v>QueenslandCompletions42614Initial</v>
      </c>
      <c r="B80" s="4">
        <v>151</v>
      </c>
      <c r="C80" s="3" t="s">
        <v>5</v>
      </c>
      <c r="D80" s="3" t="s">
        <v>79</v>
      </c>
      <c r="E80" s="5">
        <v>2017.1</v>
      </c>
      <c r="F80" s="5">
        <v>90</v>
      </c>
      <c r="G80" s="82">
        <v>42614</v>
      </c>
      <c r="H80" s="5">
        <v>5902</v>
      </c>
      <c r="I80" s="5">
        <v>0</v>
      </c>
      <c r="J80" s="3" t="s">
        <v>31</v>
      </c>
      <c r="K80" s="5">
        <v>5750</v>
      </c>
      <c r="L80" s="5">
        <v>6054</v>
      </c>
      <c r="M80" s="5">
        <v>5961</v>
      </c>
      <c r="N80" s="5">
        <v>99</v>
      </c>
      <c r="O80" s="3" t="s">
        <v>28</v>
      </c>
      <c r="P80" s="5">
        <v>5474</v>
      </c>
      <c r="Q80" s="5">
        <v>0</v>
      </c>
      <c r="R80" s="115"/>
      <c r="S80" s="3"/>
    </row>
    <row r="81" spans="1:19" x14ac:dyDescent="0.25">
      <c r="A81" s="114" t="str">
        <f t="shared" si="1"/>
        <v>QueenslandCompletions42614First revision</v>
      </c>
      <c r="B81" s="4">
        <v>152</v>
      </c>
      <c r="C81" s="3" t="s">
        <v>5</v>
      </c>
      <c r="D81" s="3" t="s">
        <v>79</v>
      </c>
      <c r="E81" s="5">
        <v>2017.1</v>
      </c>
      <c r="F81" s="5">
        <v>91</v>
      </c>
      <c r="G81" s="82">
        <v>42614</v>
      </c>
      <c r="H81" s="5">
        <v>5930</v>
      </c>
      <c r="I81" s="5">
        <v>0</v>
      </c>
      <c r="J81" s="3" t="s">
        <v>130</v>
      </c>
      <c r="K81" s="5">
        <v>5823</v>
      </c>
      <c r="L81" s="5">
        <v>6037</v>
      </c>
      <c r="M81" s="5">
        <v>5961</v>
      </c>
      <c r="N81" s="5">
        <v>99.5</v>
      </c>
      <c r="O81" s="3" t="s">
        <v>28</v>
      </c>
      <c r="P81" s="5">
        <v>5739</v>
      </c>
      <c r="Q81" s="5">
        <v>0</v>
      </c>
      <c r="R81" s="115"/>
      <c r="S81" s="3"/>
    </row>
    <row r="82" spans="1:19" x14ac:dyDescent="0.25">
      <c r="A82" s="114" t="str">
        <f t="shared" si="1"/>
        <v>QueenslandIn-training41974Initial</v>
      </c>
      <c r="B82" s="4">
        <v>153</v>
      </c>
      <c r="C82" s="3" t="s">
        <v>5</v>
      </c>
      <c r="D82" s="3" t="s">
        <v>80</v>
      </c>
      <c r="E82" s="5">
        <v>2015.2</v>
      </c>
      <c r="F82" s="5">
        <v>83</v>
      </c>
      <c r="G82" s="82">
        <v>41974</v>
      </c>
      <c r="H82" s="5">
        <v>69746</v>
      </c>
      <c r="I82" s="5">
        <v>0</v>
      </c>
      <c r="J82" s="3" t="s">
        <v>31</v>
      </c>
      <c r="K82" s="5">
        <v>68577</v>
      </c>
      <c r="L82" s="5">
        <v>70915</v>
      </c>
      <c r="M82" s="5">
        <v>67643</v>
      </c>
      <c r="N82" s="5">
        <v>103.1</v>
      </c>
      <c r="O82" s="3" t="s">
        <v>27</v>
      </c>
      <c r="P82" s="5">
        <v>70785</v>
      </c>
      <c r="Q82" s="5">
        <v>0</v>
      </c>
      <c r="R82" s="115"/>
      <c r="S82" s="3"/>
    </row>
    <row r="83" spans="1:19" x14ac:dyDescent="0.25">
      <c r="A83" s="114" t="str">
        <f t="shared" si="1"/>
        <v>QueenslandIn-training41974First revision</v>
      </c>
      <c r="B83" s="4">
        <v>154</v>
      </c>
      <c r="C83" s="3" t="s">
        <v>5</v>
      </c>
      <c r="D83" s="3" t="s">
        <v>80</v>
      </c>
      <c r="E83" s="5">
        <v>2015.2</v>
      </c>
      <c r="F83" s="5">
        <v>84</v>
      </c>
      <c r="G83" s="82">
        <v>41974</v>
      </c>
      <c r="H83" s="5">
        <v>69347</v>
      </c>
      <c r="I83" s="5">
        <v>0</v>
      </c>
      <c r="J83" s="3" t="s">
        <v>130</v>
      </c>
      <c r="K83" s="5">
        <v>68673</v>
      </c>
      <c r="L83" s="5">
        <v>70021</v>
      </c>
      <c r="M83" s="5">
        <v>67643</v>
      </c>
      <c r="N83" s="5">
        <v>102.5</v>
      </c>
      <c r="O83" s="3" t="s">
        <v>27</v>
      </c>
      <c r="P83" s="5">
        <v>69628</v>
      </c>
      <c r="Q83" s="5">
        <v>0</v>
      </c>
      <c r="R83" s="115"/>
      <c r="S83" s="3"/>
    </row>
    <row r="84" spans="1:19" x14ac:dyDescent="0.25">
      <c r="A84" s="114" t="str">
        <f t="shared" si="1"/>
        <v>QueenslandIn-training42064Initial</v>
      </c>
      <c r="B84" s="4">
        <v>155</v>
      </c>
      <c r="C84" s="3" t="s">
        <v>5</v>
      </c>
      <c r="D84" s="3" t="s">
        <v>80</v>
      </c>
      <c r="E84" s="5">
        <v>2015.3</v>
      </c>
      <c r="F84" s="5">
        <v>84</v>
      </c>
      <c r="G84" s="82">
        <v>42064</v>
      </c>
      <c r="H84" s="5">
        <v>70312</v>
      </c>
      <c r="I84" s="5">
        <v>0</v>
      </c>
      <c r="J84" s="3" t="s">
        <v>31</v>
      </c>
      <c r="K84" s="5">
        <v>69074</v>
      </c>
      <c r="L84" s="5">
        <v>71550</v>
      </c>
      <c r="M84" s="5">
        <v>68440</v>
      </c>
      <c r="N84" s="5">
        <v>102.7</v>
      </c>
      <c r="O84" s="3" t="s">
        <v>27</v>
      </c>
      <c r="P84" s="5">
        <v>71130</v>
      </c>
      <c r="Q84" s="5">
        <v>0</v>
      </c>
      <c r="R84" s="115"/>
      <c r="S84" s="3"/>
    </row>
    <row r="85" spans="1:19" x14ac:dyDescent="0.25">
      <c r="A85" s="114" t="str">
        <f t="shared" si="1"/>
        <v>QueenslandIn-training42064First revision</v>
      </c>
      <c r="B85" s="4">
        <v>156</v>
      </c>
      <c r="C85" s="3" t="s">
        <v>5</v>
      </c>
      <c r="D85" s="3" t="s">
        <v>80</v>
      </c>
      <c r="E85" s="5">
        <v>2015.3</v>
      </c>
      <c r="F85" s="5">
        <v>85</v>
      </c>
      <c r="G85" s="82">
        <v>42064</v>
      </c>
      <c r="H85" s="5">
        <v>69586</v>
      </c>
      <c r="I85" s="5">
        <v>0</v>
      </c>
      <c r="J85" s="3" t="s">
        <v>130</v>
      </c>
      <c r="K85" s="5">
        <v>69091</v>
      </c>
      <c r="L85" s="5">
        <v>70081</v>
      </c>
      <c r="M85" s="5">
        <v>68440</v>
      </c>
      <c r="N85" s="5">
        <v>101.7</v>
      </c>
      <c r="O85" s="3" t="s">
        <v>27</v>
      </c>
      <c r="P85" s="5">
        <v>70151</v>
      </c>
      <c r="Q85" s="5">
        <v>0</v>
      </c>
      <c r="R85" s="115"/>
      <c r="S85" s="3"/>
    </row>
    <row r="86" spans="1:19" x14ac:dyDescent="0.25">
      <c r="A86" s="114" t="str">
        <f t="shared" si="1"/>
        <v>QueenslandIn-training42156Initial</v>
      </c>
      <c r="B86" s="4">
        <v>157</v>
      </c>
      <c r="C86" s="3" t="s">
        <v>5</v>
      </c>
      <c r="D86" s="3" t="s">
        <v>80</v>
      </c>
      <c r="E86" s="5">
        <v>2015.4</v>
      </c>
      <c r="F86" s="5">
        <v>84</v>
      </c>
      <c r="G86" s="82">
        <v>42156</v>
      </c>
      <c r="H86" s="5">
        <v>69475</v>
      </c>
      <c r="I86" s="5">
        <v>0</v>
      </c>
      <c r="J86" s="3" t="s">
        <v>31</v>
      </c>
      <c r="K86" s="5">
        <v>62005</v>
      </c>
      <c r="L86" s="5">
        <v>76945</v>
      </c>
      <c r="M86" s="5">
        <v>66350</v>
      </c>
      <c r="N86" s="5">
        <v>104.7</v>
      </c>
      <c r="O86" s="3" t="s">
        <v>28</v>
      </c>
      <c r="P86" s="5">
        <v>68575</v>
      </c>
      <c r="Q86" s="5">
        <v>0</v>
      </c>
      <c r="R86" s="115"/>
      <c r="S86" s="3"/>
    </row>
    <row r="87" spans="1:19" x14ac:dyDescent="0.25">
      <c r="A87" s="114" t="str">
        <f t="shared" si="1"/>
        <v>QueenslandIn-training42156First revision</v>
      </c>
      <c r="B87" s="4">
        <v>158</v>
      </c>
      <c r="C87" s="3" t="s">
        <v>5</v>
      </c>
      <c r="D87" s="3" t="s">
        <v>80</v>
      </c>
      <c r="E87" s="5">
        <v>2015.4</v>
      </c>
      <c r="F87" s="5">
        <v>85</v>
      </c>
      <c r="G87" s="82">
        <v>42156</v>
      </c>
      <c r="H87" s="5">
        <v>67366</v>
      </c>
      <c r="I87" s="5">
        <v>0</v>
      </c>
      <c r="J87" s="3" t="s">
        <v>130</v>
      </c>
      <c r="K87" s="5">
        <v>66635</v>
      </c>
      <c r="L87" s="5">
        <v>68097</v>
      </c>
      <c r="M87" s="5">
        <v>66350</v>
      </c>
      <c r="N87" s="5">
        <v>101.5</v>
      </c>
      <c r="O87" s="3" t="s">
        <v>28</v>
      </c>
      <c r="P87" s="5">
        <v>68604</v>
      </c>
      <c r="Q87" s="5">
        <v>0</v>
      </c>
      <c r="R87" s="115"/>
      <c r="S87" s="3"/>
    </row>
    <row r="88" spans="1:19" x14ac:dyDescent="0.25">
      <c r="A88" s="114" t="str">
        <f t="shared" si="1"/>
        <v>QueenslandIn-training42248Initial</v>
      </c>
      <c r="B88" s="4">
        <v>159</v>
      </c>
      <c r="C88" s="3" t="s">
        <v>5</v>
      </c>
      <c r="D88" s="3" t="s">
        <v>80</v>
      </c>
      <c r="E88" s="5">
        <v>2016.1</v>
      </c>
      <c r="F88" s="5">
        <v>86</v>
      </c>
      <c r="G88" s="82">
        <v>42248</v>
      </c>
      <c r="H88" s="5">
        <v>65113</v>
      </c>
      <c r="I88" s="5">
        <v>0</v>
      </c>
      <c r="J88" s="3" t="s">
        <v>31</v>
      </c>
      <c r="K88" s="5">
        <v>64151</v>
      </c>
      <c r="L88" s="5">
        <v>66075</v>
      </c>
      <c r="M88" s="5">
        <v>63720</v>
      </c>
      <c r="N88" s="5">
        <v>102.2</v>
      </c>
      <c r="O88" s="3" t="s">
        <v>27</v>
      </c>
      <c r="P88" s="5">
        <v>66205</v>
      </c>
      <c r="Q88" s="5">
        <v>0</v>
      </c>
      <c r="R88" s="115"/>
      <c r="S88" s="3"/>
    </row>
    <row r="89" spans="1:19" x14ac:dyDescent="0.25">
      <c r="A89" s="114" t="str">
        <f t="shared" si="1"/>
        <v>QueenslandIn-training42248First revision</v>
      </c>
      <c r="B89" s="4">
        <v>160</v>
      </c>
      <c r="C89" s="3" t="s">
        <v>5</v>
      </c>
      <c r="D89" s="3" t="s">
        <v>80</v>
      </c>
      <c r="E89" s="5">
        <v>2016.1</v>
      </c>
      <c r="F89" s="5">
        <v>87</v>
      </c>
      <c r="G89" s="82">
        <v>42248</v>
      </c>
      <c r="H89" s="5">
        <v>64926</v>
      </c>
      <c r="I89" s="5">
        <v>0</v>
      </c>
      <c r="J89" s="3" t="s">
        <v>130</v>
      </c>
      <c r="K89" s="5">
        <v>64114</v>
      </c>
      <c r="L89" s="5">
        <v>65738</v>
      </c>
      <c r="M89" s="5">
        <v>63720</v>
      </c>
      <c r="N89" s="5">
        <v>101.9</v>
      </c>
      <c r="O89" s="3" t="s">
        <v>27</v>
      </c>
      <c r="P89" s="5">
        <v>65440</v>
      </c>
      <c r="Q89" s="5">
        <v>0</v>
      </c>
      <c r="R89" s="115"/>
      <c r="S89" s="3"/>
    </row>
    <row r="90" spans="1:19" x14ac:dyDescent="0.25">
      <c r="A90" s="114" t="str">
        <f t="shared" si="1"/>
        <v>QueenslandCancellations/withdrawals41974Initial</v>
      </c>
      <c r="B90" s="4">
        <v>129</v>
      </c>
      <c r="C90" s="3" t="s">
        <v>5</v>
      </c>
      <c r="D90" s="3" t="s">
        <v>77</v>
      </c>
      <c r="E90" s="5">
        <v>2015.2</v>
      </c>
      <c r="F90" s="5">
        <v>83</v>
      </c>
      <c r="G90" s="82">
        <v>41974</v>
      </c>
      <c r="H90" s="5">
        <v>6016</v>
      </c>
      <c r="I90" s="5">
        <v>0</v>
      </c>
      <c r="J90" s="3" t="s">
        <v>31</v>
      </c>
      <c r="K90" s="5">
        <v>5685</v>
      </c>
      <c r="L90" s="5">
        <v>6347</v>
      </c>
      <c r="M90" s="5">
        <v>5707</v>
      </c>
      <c r="N90" s="5">
        <v>105.4</v>
      </c>
      <c r="O90" s="3" t="s">
        <v>28</v>
      </c>
      <c r="P90" s="5">
        <v>4767</v>
      </c>
      <c r="Q90" s="5">
        <v>0</v>
      </c>
      <c r="R90" s="115"/>
      <c r="S90" s="3"/>
    </row>
    <row r="91" spans="1:19" x14ac:dyDescent="0.25">
      <c r="A91" s="114" t="str">
        <f t="shared" si="1"/>
        <v>QueenslandCancellations/withdrawals41974First revision</v>
      </c>
      <c r="B91" s="4">
        <v>130</v>
      </c>
      <c r="C91" s="3" t="s">
        <v>5</v>
      </c>
      <c r="D91" s="3" t="s">
        <v>77</v>
      </c>
      <c r="E91" s="5">
        <v>2015.2</v>
      </c>
      <c r="F91" s="5">
        <v>84</v>
      </c>
      <c r="G91" s="82">
        <v>41974</v>
      </c>
      <c r="H91" s="5">
        <v>5927</v>
      </c>
      <c r="I91" s="5">
        <v>0</v>
      </c>
      <c r="J91" s="3" t="s">
        <v>130</v>
      </c>
      <c r="K91" s="5">
        <v>5804</v>
      </c>
      <c r="L91" s="5">
        <v>6050</v>
      </c>
      <c r="M91" s="5">
        <v>5707</v>
      </c>
      <c r="N91" s="5">
        <v>103.9</v>
      </c>
      <c r="O91" s="3" t="s">
        <v>28</v>
      </c>
      <c r="P91" s="5">
        <v>5245</v>
      </c>
      <c r="Q91" s="5">
        <v>0</v>
      </c>
      <c r="R91" s="115"/>
      <c r="S91" s="3"/>
    </row>
    <row r="92" spans="1:19" x14ac:dyDescent="0.25">
      <c r="A92" s="114" t="str">
        <f t="shared" si="1"/>
        <v>QueenslandCancellations/withdrawals42064Initial</v>
      </c>
      <c r="B92" s="4">
        <v>131</v>
      </c>
      <c r="C92" s="3" t="s">
        <v>5</v>
      </c>
      <c r="D92" s="3" t="s">
        <v>77</v>
      </c>
      <c r="E92" s="5">
        <v>2015.3</v>
      </c>
      <c r="F92" s="5">
        <v>84</v>
      </c>
      <c r="G92" s="82">
        <v>42064</v>
      </c>
      <c r="H92" s="5">
        <v>5915</v>
      </c>
      <c r="I92" s="5">
        <v>0</v>
      </c>
      <c r="J92" s="3" t="s">
        <v>31</v>
      </c>
      <c r="K92" s="5">
        <v>5613</v>
      </c>
      <c r="L92" s="5">
        <v>6217</v>
      </c>
      <c r="M92" s="5">
        <v>5531</v>
      </c>
      <c r="N92" s="5">
        <v>106.9</v>
      </c>
      <c r="O92" s="3" t="s">
        <v>27</v>
      </c>
      <c r="P92" s="5">
        <v>4664</v>
      </c>
      <c r="Q92" s="5">
        <v>0</v>
      </c>
      <c r="R92" s="115"/>
      <c r="S92" s="3"/>
    </row>
    <row r="93" spans="1:19" x14ac:dyDescent="0.25">
      <c r="A93" s="114" t="str">
        <f t="shared" si="1"/>
        <v>QueenslandCancellations/withdrawals42064First revision</v>
      </c>
      <c r="B93" s="4">
        <v>132</v>
      </c>
      <c r="C93" s="3" t="s">
        <v>5</v>
      </c>
      <c r="D93" s="3" t="s">
        <v>77</v>
      </c>
      <c r="E93" s="5">
        <v>2015.3</v>
      </c>
      <c r="F93" s="5">
        <v>85</v>
      </c>
      <c r="G93" s="82">
        <v>42064</v>
      </c>
      <c r="H93" s="5">
        <v>5773</v>
      </c>
      <c r="I93" s="5">
        <v>0</v>
      </c>
      <c r="J93" s="3" t="s">
        <v>130</v>
      </c>
      <c r="K93" s="5">
        <v>5662</v>
      </c>
      <c r="L93" s="5">
        <v>5884</v>
      </c>
      <c r="M93" s="5">
        <v>5531</v>
      </c>
      <c r="N93" s="5">
        <v>104.4</v>
      </c>
      <c r="O93" s="3" t="s">
        <v>27</v>
      </c>
      <c r="P93" s="5">
        <v>5097</v>
      </c>
      <c r="Q93" s="5">
        <v>0</v>
      </c>
      <c r="R93" s="115"/>
      <c r="S93" s="3"/>
    </row>
    <row r="94" spans="1:19" x14ac:dyDescent="0.25">
      <c r="A94" s="114" t="str">
        <f t="shared" si="1"/>
        <v>QueenslandCancellations/withdrawals42156Initial</v>
      </c>
      <c r="B94" s="4">
        <v>133</v>
      </c>
      <c r="C94" s="3" t="s">
        <v>5</v>
      </c>
      <c r="D94" s="3" t="s">
        <v>77</v>
      </c>
      <c r="E94" s="5">
        <v>2015.4</v>
      </c>
      <c r="F94" s="5">
        <v>84</v>
      </c>
      <c r="G94" s="82">
        <v>42156</v>
      </c>
      <c r="H94" s="5">
        <v>5406</v>
      </c>
      <c r="I94" s="5">
        <v>0</v>
      </c>
      <c r="J94" s="3" t="s">
        <v>31</v>
      </c>
      <c r="K94" s="5">
        <v>4871</v>
      </c>
      <c r="L94" s="5">
        <v>5941</v>
      </c>
      <c r="M94" s="5">
        <v>5136</v>
      </c>
      <c r="N94" s="5">
        <v>105.3</v>
      </c>
      <c r="O94" s="3" t="s">
        <v>28</v>
      </c>
      <c r="P94" s="5">
        <v>2688</v>
      </c>
      <c r="Q94" s="5">
        <v>0</v>
      </c>
      <c r="R94" s="115"/>
      <c r="S94" s="3"/>
    </row>
    <row r="95" spans="1:19" x14ac:dyDescent="0.25">
      <c r="A95" s="114" t="str">
        <f t="shared" si="1"/>
        <v>QueenslandCancellations/withdrawals42156First revision</v>
      </c>
      <c r="B95" s="4">
        <v>134</v>
      </c>
      <c r="C95" s="3" t="s">
        <v>5</v>
      </c>
      <c r="D95" s="3" t="s">
        <v>77</v>
      </c>
      <c r="E95" s="5">
        <v>2015.4</v>
      </c>
      <c r="F95" s="5">
        <v>85</v>
      </c>
      <c r="G95" s="82">
        <v>42156</v>
      </c>
      <c r="H95" s="5">
        <v>5471</v>
      </c>
      <c r="I95" s="5">
        <v>0</v>
      </c>
      <c r="J95" s="3" t="s">
        <v>130</v>
      </c>
      <c r="K95" s="5">
        <v>5184</v>
      </c>
      <c r="L95" s="5">
        <v>5758</v>
      </c>
      <c r="M95" s="5">
        <v>5136</v>
      </c>
      <c r="N95" s="5">
        <v>106.5</v>
      </c>
      <c r="O95" s="3" t="s">
        <v>28</v>
      </c>
      <c r="P95" s="5">
        <v>4309</v>
      </c>
      <c r="Q95" s="5">
        <v>0</v>
      </c>
      <c r="R95" s="115"/>
      <c r="S95" s="3"/>
    </row>
    <row r="96" spans="1:19" x14ac:dyDescent="0.25">
      <c r="A96" s="114" t="str">
        <f t="shared" si="1"/>
        <v>QueenslandCancellations/withdrawals42248Initial</v>
      </c>
      <c r="B96" s="4">
        <v>135</v>
      </c>
      <c r="C96" s="3" t="s">
        <v>5</v>
      </c>
      <c r="D96" s="3" t="s">
        <v>77</v>
      </c>
      <c r="E96" s="5">
        <v>2016.1</v>
      </c>
      <c r="F96" s="5">
        <v>86</v>
      </c>
      <c r="G96" s="82">
        <v>42248</v>
      </c>
      <c r="H96" s="5">
        <v>5182</v>
      </c>
      <c r="I96" s="5">
        <v>0</v>
      </c>
      <c r="J96" s="3" t="s">
        <v>31</v>
      </c>
      <c r="K96" s="5">
        <v>4938</v>
      </c>
      <c r="L96" s="5">
        <v>5426</v>
      </c>
      <c r="M96" s="5">
        <v>5034</v>
      </c>
      <c r="N96" s="5">
        <v>102.9</v>
      </c>
      <c r="O96" s="3" t="s">
        <v>28</v>
      </c>
      <c r="P96" s="5">
        <v>4070</v>
      </c>
      <c r="Q96" s="5">
        <v>0</v>
      </c>
      <c r="R96" s="115"/>
      <c r="S96" s="3"/>
    </row>
    <row r="97" spans="1:19" x14ac:dyDescent="0.25">
      <c r="A97" s="114" t="str">
        <f t="shared" si="1"/>
        <v>QueenslandCancellations/withdrawals42248First revision</v>
      </c>
      <c r="B97" s="4">
        <v>136</v>
      </c>
      <c r="C97" s="3" t="s">
        <v>5</v>
      </c>
      <c r="D97" s="3" t="s">
        <v>77</v>
      </c>
      <c r="E97" s="5">
        <v>2016.1</v>
      </c>
      <c r="F97" s="5">
        <v>87</v>
      </c>
      <c r="G97" s="82">
        <v>42248</v>
      </c>
      <c r="H97" s="5">
        <v>5140</v>
      </c>
      <c r="I97" s="5">
        <v>0</v>
      </c>
      <c r="J97" s="3" t="s">
        <v>130</v>
      </c>
      <c r="K97" s="5">
        <v>5018</v>
      </c>
      <c r="L97" s="5">
        <v>5262</v>
      </c>
      <c r="M97" s="5">
        <v>5034</v>
      </c>
      <c r="N97" s="5">
        <v>102.1</v>
      </c>
      <c r="O97" s="3" t="s">
        <v>28</v>
      </c>
      <c r="P97" s="5">
        <v>4513</v>
      </c>
      <c r="Q97" s="5">
        <v>0</v>
      </c>
      <c r="R97" s="115"/>
      <c r="S97" s="3"/>
    </row>
    <row r="98" spans="1:19" x14ac:dyDescent="0.25">
      <c r="A98" s="114" t="str">
        <f t="shared" si="1"/>
        <v>South AustraliaCommencements42339Initial</v>
      </c>
      <c r="B98" s="4">
        <v>169</v>
      </c>
      <c r="C98" s="3" t="s">
        <v>6</v>
      </c>
      <c r="D98" s="3" t="s">
        <v>78</v>
      </c>
      <c r="E98" s="5">
        <v>2016.2</v>
      </c>
      <c r="F98" s="5">
        <v>87</v>
      </c>
      <c r="G98" s="82">
        <v>42339</v>
      </c>
      <c r="H98" s="5">
        <v>2194</v>
      </c>
      <c r="I98" s="5">
        <v>2407</v>
      </c>
      <c r="J98" s="3" t="s">
        <v>31</v>
      </c>
      <c r="K98" s="5">
        <v>1357</v>
      </c>
      <c r="L98" s="5">
        <v>3031</v>
      </c>
      <c r="M98" s="5">
        <v>2005</v>
      </c>
      <c r="N98" s="5">
        <v>109.4</v>
      </c>
      <c r="O98" s="3" t="s">
        <v>28</v>
      </c>
      <c r="P98" s="5">
        <v>1856</v>
      </c>
      <c r="Q98" s="5">
        <v>120</v>
      </c>
      <c r="R98" s="115"/>
      <c r="S98" s="3"/>
    </row>
    <row r="99" spans="1:19" x14ac:dyDescent="0.25">
      <c r="A99" s="114" t="str">
        <f t="shared" si="1"/>
        <v>South AustraliaCommencements42339First revision</v>
      </c>
      <c r="B99" s="4">
        <v>170</v>
      </c>
      <c r="C99" s="3" t="s">
        <v>6</v>
      </c>
      <c r="D99" s="3" t="s">
        <v>78</v>
      </c>
      <c r="E99" s="5">
        <v>2016.2</v>
      </c>
      <c r="F99" s="5">
        <v>88</v>
      </c>
      <c r="G99" s="82">
        <v>42339</v>
      </c>
      <c r="H99" s="5">
        <v>2161</v>
      </c>
      <c r="I99" s="5">
        <v>0</v>
      </c>
      <c r="J99" s="3" t="s">
        <v>130</v>
      </c>
      <c r="K99" s="5">
        <v>1686</v>
      </c>
      <c r="L99" s="5">
        <v>2636</v>
      </c>
      <c r="M99" s="5">
        <v>2005</v>
      </c>
      <c r="N99" s="5">
        <v>107.8</v>
      </c>
      <c r="O99" s="3" t="s">
        <v>28</v>
      </c>
      <c r="P99" s="5">
        <v>1984</v>
      </c>
      <c r="Q99" s="5">
        <v>0</v>
      </c>
      <c r="R99" s="115"/>
      <c r="S99" s="3"/>
    </row>
    <row r="100" spans="1:19" x14ac:dyDescent="0.25">
      <c r="A100" s="114" t="str">
        <f t="shared" si="1"/>
        <v>South AustraliaCommencements42430Initial</v>
      </c>
      <c r="B100" s="4">
        <v>171</v>
      </c>
      <c r="C100" s="3" t="s">
        <v>6</v>
      </c>
      <c r="D100" s="3" t="s">
        <v>78</v>
      </c>
      <c r="E100" s="5">
        <v>2016.3</v>
      </c>
      <c r="F100" s="5">
        <v>88</v>
      </c>
      <c r="G100" s="82">
        <v>42430</v>
      </c>
      <c r="H100" s="5">
        <v>3183</v>
      </c>
      <c r="I100" s="5">
        <v>3552</v>
      </c>
      <c r="J100" s="3" t="s">
        <v>31</v>
      </c>
      <c r="K100" s="5">
        <v>1799</v>
      </c>
      <c r="L100" s="5">
        <v>4567</v>
      </c>
      <c r="M100" s="5">
        <v>2957</v>
      </c>
      <c r="N100" s="5">
        <v>107.6</v>
      </c>
      <c r="O100" s="3" t="s">
        <v>28</v>
      </c>
      <c r="P100" s="5">
        <v>2801</v>
      </c>
      <c r="Q100" s="5">
        <v>120.1</v>
      </c>
      <c r="R100" s="115"/>
      <c r="S100" s="3"/>
    </row>
    <row r="101" spans="1:19" x14ac:dyDescent="0.25">
      <c r="A101" s="114" t="str">
        <f t="shared" si="1"/>
        <v>South AustraliaCommencements42430First revision</v>
      </c>
      <c r="B101" s="4">
        <v>172</v>
      </c>
      <c r="C101" s="3" t="s">
        <v>6</v>
      </c>
      <c r="D101" s="3" t="s">
        <v>78</v>
      </c>
      <c r="E101" s="5">
        <v>2016.3</v>
      </c>
      <c r="F101" s="5">
        <v>89</v>
      </c>
      <c r="G101" s="82">
        <v>42430</v>
      </c>
      <c r="H101" s="5">
        <v>2994</v>
      </c>
      <c r="I101" s="5">
        <v>3139</v>
      </c>
      <c r="J101" s="3" t="s">
        <v>130</v>
      </c>
      <c r="K101" s="5">
        <v>2312</v>
      </c>
      <c r="L101" s="5">
        <v>3676</v>
      </c>
      <c r="M101" s="5">
        <v>2957</v>
      </c>
      <c r="N101" s="5">
        <v>101.3</v>
      </c>
      <c r="O101" s="3" t="s">
        <v>28</v>
      </c>
      <c r="P101" s="5">
        <v>2932</v>
      </c>
      <c r="Q101" s="5">
        <v>106.2</v>
      </c>
      <c r="R101" s="115"/>
      <c r="S101" s="3"/>
    </row>
    <row r="102" spans="1:19" x14ac:dyDescent="0.25">
      <c r="A102" s="114" t="str">
        <f t="shared" si="1"/>
        <v>South AustraliaCommencements42522Initial</v>
      </c>
      <c r="B102" s="4">
        <v>173</v>
      </c>
      <c r="C102" s="3" t="s">
        <v>6</v>
      </c>
      <c r="D102" s="3" t="s">
        <v>78</v>
      </c>
      <c r="E102" s="5">
        <v>2016.4</v>
      </c>
      <c r="F102" s="5">
        <v>89</v>
      </c>
      <c r="G102" s="82">
        <v>42522</v>
      </c>
      <c r="H102" s="5">
        <v>2405</v>
      </c>
      <c r="I102" s="5">
        <v>2587</v>
      </c>
      <c r="J102" s="3" t="s">
        <v>31</v>
      </c>
      <c r="K102" s="5">
        <v>1465</v>
      </c>
      <c r="L102" s="5">
        <v>3345</v>
      </c>
      <c r="M102" s="5">
        <v>2240</v>
      </c>
      <c r="N102" s="5">
        <v>107.4</v>
      </c>
      <c r="O102" s="3" t="s">
        <v>28</v>
      </c>
      <c r="P102" s="5">
        <v>2132</v>
      </c>
      <c r="Q102" s="5">
        <v>115.5</v>
      </c>
      <c r="R102" s="115"/>
      <c r="S102" s="3"/>
    </row>
    <row r="103" spans="1:19" x14ac:dyDescent="0.25">
      <c r="A103" s="114" t="str">
        <f t="shared" si="1"/>
        <v>South AustraliaCommencements42522First revision</v>
      </c>
      <c r="B103" s="4">
        <v>174</v>
      </c>
      <c r="C103" s="3" t="s">
        <v>6</v>
      </c>
      <c r="D103" s="3" t="s">
        <v>78</v>
      </c>
      <c r="E103" s="5">
        <v>2016.4</v>
      </c>
      <c r="F103" s="5">
        <v>90</v>
      </c>
      <c r="G103" s="82">
        <v>42522</v>
      </c>
      <c r="H103" s="5">
        <v>2316</v>
      </c>
      <c r="I103" s="5">
        <v>0</v>
      </c>
      <c r="J103" s="3" t="s">
        <v>130</v>
      </c>
      <c r="K103" s="5">
        <v>1901</v>
      </c>
      <c r="L103" s="5">
        <v>2731</v>
      </c>
      <c r="M103" s="5">
        <v>2240</v>
      </c>
      <c r="N103" s="5">
        <v>103.4</v>
      </c>
      <c r="O103" s="3" t="s">
        <v>28</v>
      </c>
      <c r="P103" s="5">
        <v>2211</v>
      </c>
      <c r="Q103" s="5">
        <v>0</v>
      </c>
      <c r="R103" s="115"/>
      <c r="S103" s="3"/>
    </row>
    <row r="104" spans="1:19" x14ac:dyDescent="0.25">
      <c r="A104" s="114" t="str">
        <f t="shared" si="1"/>
        <v>South AustraliaCommencements42614Initial</v>
      </c>
      <c r="B104" s="4">
        <v>175</v>
      </c>
      <c r="C104" s="3" t="s">
        <v>6</v>
      </c>
      <c r="D104" s="3" t="s">
        <v>78</v>
      </c>
      <c r="E104" s="5">
        <v>2017.1</v>
      </c>
      <c r="F104" s="5">
        <v>90</v>
      </c>
      <c r="G104" s="82">
        <v>42614</v>
      </c>
      <c r="H104" s="5">
        <v>2096</v>
      </c>
      <c r="I104" s="5">
        <v>2214</v>
      </c>
      <c r="J104" s="3" t="s">
        <v>31</v>
      </c>
      <c r="K104" s="5">
        <v>1503</v>
      </c>
      <c r="L104" s="5">
        <v>2689</v>
      </c>
      <c r="M104" s="5">
        <v>2016</v>
      </c>
      <c r="N104" s="5">
        <v>104</v>
      </c>
      <c r="O104" s="3" t="s">
        <v>28</v>
      </c>
      <c r="P104" s="5">
        <v>1898</v>
      </c>
      <c r="Q104" s="5">
        <v>109.8</v>
      </c>
      <c r="R104" s="115"/>
      <c r="S104" s="3"/>
    </row>
    <row r="105" spans="1:19" x14ac:dyDescent="0.25">
      <c r="A105" s="114" t="str">
        <f t="shared" si="1"/>
        <v>South AustraliaCommencements42614First revision</v>
      </c>
      <c r="B105" s="4">
        <v>176</v>
      </c>
      <c r="C105" s="3" t="s">
        <v>6</v>
      </c>
      <c r="D105" s="3" t="s">
        <v>78</v>
      </c>
      <c r="E105" s="5">
        <v>2017.1</v>
      </c>
      <c r="F105" s="5">
        <v>91</v>
      </c>
      <c r="G105" s="82">
        <v>42614</v>
      </c>
      <c r="H105" s="5">
        <v>2039</v>
      </c>
      <c r="I105" s="5">
        <v>0</v>
      </c>
      <c r="J105" s="3" t="s">
        <v>130</v>
      </c>
      <c r="K105" s="5">
        <v>1979</v>
      </c>
      <c r="L105" s="5">
        <v>2099</v>
      </c>
      <c r="M105" s="5">
        <v>2016</v>
      </c>
      <c r="N105" s="5">
        <v>101.1</v>
      </c>
      <c r="O105" s="3" t="s">
        <v>28</v>
      </c>
      <c r="P105" s="5">
        <v>1997</v>
      </c>
      <c r="Q105" s="5">
        <v>0</v>
      </c>
      <c r="R105" s="115"/>
      <c r="S105" s="3"/>
    </row>
    <row r="106" spans="1:19" x14ac:dyDescent="0.25">
      <c r="A106" s="114" t="str">
        <f t="shared" si="1"/>
        <v>South AustraliaCompletions42339Initial</v>
      </c>
      <c r="B106" s="4">
        <v>177</v>
      </c>
      <c r="C106" s="3" t="s">
        <v>6</v>
      </c>
      <c r="D106" s="3" t="s">
        <v>79</v>
      </c>
      <c r="E106" s="5">
        <v>2016.2</v>
      </c>
      <c r="F106" s="5">
        <v>87</v>
      </c>
      <c r="G106" s="82">
        <v>42339</v>
      </c>
      <c r="H106" s="5">
        <v>2125</v>
      </c>
      <c r="I106" s="5">
        <v>2382</v>
      </c>
      <c r="J106" s="3" t="s">
        <v>31</v>
      </c>
      <c r="K106" s="5">
        <v>675</v>
      </c>
      <c r="L106" s="5">
        <v>3575</v>
      </c>
      <c r="M106" s="5">
        <v>1775</v>
      </c>
      <c r="N106" s="5">
        <v>119.7</v>
      </c>
      <c r="O106" s="3" t="s">
        <v>28</v>
      </c>
      <c r="P106" s="5">
        <v>1453</v>
      </c>
      <c r="Q106" s="5">
        <v>134.19999999999999</v>
      </c>
      <c r="R106" s="115"/>
      <c r="S106" s="3"/>
    </row>
    <row r="107" spans="1:19" x14ac:dyDescent="0.25">
      <c r="A107" s="114" t="str">
        <f t="shared" si="1"/>
        <v>South AustraliaCompletions42339First revision</v>
      </c>
      <c r="B107" s="4">
        <v>178</v>
      </c>
      <c r="C107" s="3" t="s">
        <v>6</v>
      </c>
      <c r="D107" s="3" t="s">
        <v>79</v>
      </c>
      <c r="E107" s="5">
        <v>2016.2</v>
      </c>
      <c r="F107" s="5">
        <v>88</v>
      </c>
      <c r="G107" s="82">
        <v>42339</v>
      </c>
      <c r="H107" s="5">
        <v>1885</v>
      </c>
      <c r="I107" s="5">
        <v>2033</v>
      </c>
      <c r="J107" s="3" t="s">
        <v>130</v>
      </c>
      <c r="K107" s="5">
        <v>1314</v>
      </c>
      <c r="L107" s="5">
        <v>2456</v>
      </c>
      <c r="M107" s="5">
        <v>1775</v>
      </c>
      <c r="N107" s="5">
        <v>106.2</v>
      </c>
      <c r="O107" s="3" t="s">
        <v>28</v>
      </c>
      <c r="P107" s="5">
        <v>1623</v>
      </c>
      <c r="Q107" s="5">
        <v>114.5</v>
      </c>
      <c r="R107" s="115"/>
      <c r="S107" s="3"/>
    </row>
    <row r="108" spans="1:19" x14ac:dyDescent="0.25">
      <c r="A108" s="114" t="str">
        <f t="shared" si="1"/>
        <v>South AustraliaCompletions42430Initial</v>
      </c>
      <c r="B108" s="4">
        <v>179</v>
      </c>
      <c r="C108" s="3" t="s">
        <v>6</v>
      </c>
      <c r="D108" s="3" t="s">
        <v>79</v>
      </c>
      <c r="E108" s="5">
        <v>2016.3</v>
      </c>
      <c r="F108" s="5">
        <v>88</v>
      </c>
      <c r="G108" s="82">
        <v>42430</v>
      </c>
      <c r="H108" s="5">
        <v>2073</v>
      </c>
      <c r="I108" s="5">
        <v>2448</v>
      </c>
      <c r="J108" s="3" t="s">
        <v>31</v>
      </c>
      <c r="K108" s="5">
        <v>455</v>
      </c>
      <c r="L108" s="5">
        <v>3691</v>
      </c>
      <c r="M108" s="5">
        <v>1737</v>
      </c>
      <c r="N108" s="5">
        <v>119.3</v>
      </c>
      <c r="O108" s="3" t="s">
        <v>28</v>
      </c>
      <c r="P108" s="5">
        <v>1525</v>
      </c>
      <c r="Q108" s="5">
        <v>140.9</v>
      </c>
      <c r="R108" s="115"/>
      <c r="S108" s="3"/>
    </row>
    <row r="109" spans="1:19" x14ac:dyDescent="0.25">
      <c r="A109" s="114" t="str">
        <f t="shared" si="1"/>
        <v>South AustraliaCompletions42430First revision</v>
      </c>
      <c r="B109" s="4">
        <v>180</v>
      </c>
      <c r="C109" s="3" t="s">
        <v>6</v>
      </c>
      <c r="D109" s="3" t="s">
        <v>79</v>
      </c>
      <c r="E109" s="5">
        <v>2016.3</v>
      </c>
      <c r="F109" s="5">
        <v>89</v>
      </c>
      <c r="G109" s="82">
        <v>42430</v>
      </c>
      <c r="H109" s="5">
        <v>1945</v>
      </c>
      <c r="I109" s="5">
        <v>2066</v>
      </c>
      <c r="J109" s="3" t="s">
        <v>130</v>
      </c>
      <c r="K109" s="5">
        <v>1345</v>
      </c>
      <c r="L109" s="5">
        <v>2545</v>
      </c>
      <c r="M109" s="5">
        <v>1737</v>
      </c>
      <c r="N109" s="5">
        <v>112</v>
      </c>
      <c r="O109" s="3" t="s">
        <v>28</v>
      </c>
      <c r="P109" s="5">
        <v>1677</v>
      </c>
      <c r="Q109" s="5">
        <v>118.9</v>
      </c>
      <c r="R109" s="115"/>
      <c r="S109" s="3"/>
    </row>
    <row r="110" spans="1:19" x14ac:dyDescent="0.25">
      <c r="A110" s="114" t="str">
        <f t="shared" si="1"/>
        <v>South AustraliaCompletions42522Initial</v>
      </c>
      <c r="B110" s="4">
        <v>181</v>
      </c>
      <c r="C110" s="3" t="s">
        <v>6</v>
      </c>
      <c r="D110" s="3" t="s">
        <v>79</v>
      </c>
      <c r="E110" s="5">
        <v>2016.4</v>
      </c>
      <c r="F110" s="5">
        <v>89</v>
      </c>
      <c r="G110" s="82">
        <v>42522</v>
      </c>
      <c r="H110" s="5">
        <v>1621</v>
      </c>
      <c r="I110" s="5">
        <v>1840</v>
      </c>
      <c r="J110" s="3" t="s">
        <v>31</v>
      </c>
      <c r="K110" s="5">
        <v>836</v>
      </c>
      <c r="L110" s="5">
        <v>2406</v>
      </c>
      <c r="M110" s="5">
        <v>1435</v>
      </c>
      <c r="N110" s="5">
        <v>113</v>
      </c>
      <c r="O110" s="3" t="s">
        <v>28</v>
      </c>
      <c r="P110" s="5">
        <v>1262</v>
      </c>
      <c r="Q110" s="5">
        <v>128.19999999999999</v>
      </c>
      <c r="R110" s="115"/>
      <c r="S110" s="3"/>
    </row>
    <row r="111" spans="1:19" x14ac:dyDescent="0.25">
      <c r="A111" s="114" t="str">
        <f t="shared" si="1"/>
        <v>South AustraliaCompletions42522First revision</v>
      </c>
      <c r="B111" s="4">
        <v>182</v>
      </c>
      <c r="C111" s="3" t="s">
        <v>6</v>
      </c>
      <c r="D111" s="3" t="s">
        <v>79</v>
      </c>
      <c r="E111" s="5">
        <v>2016.4</v>
      </c>
      <c r="F111" s="5">
        <v>90</v>
      </c>
      <c r="G111" s="82">
        <v>42522</v>
      </c>
      <c r="H111" s="5">
        <v>1513</v>
      </c>
      <c r="I111" s="5">
        <v>1590</v>
      </c>
      <c r="J111" s="3" t="s">
        <v>130</v>
      </c>
      <c r="K111" s="5">
        <v>1074</v>
      </c>
      <c r="L111" s="5">
        <v>1952</v>
      </c>
      <c r="M111" s="5">
        <v>1435</v>
      </c>
      <c r="N111" s="5">
        <v>105.4</v>
      </c>
      <c r="O111" s="3" t="s">
        <v>28</v>
      </c>
      <c r="P111" s="5">
        <v>1325</v>
      </c>
      <c r="Q111" s="5">
        <v>110.8</v>
      </c>
      <c r="R111" s="115"/>
      <c r="S111" s="3"/>
    </row>
    <row r="112" spans="1:19" x14ac:dyDescent="0.25">
      <c r="A112" s="114" t="str">
        <f t="shared" si="1"/>
        <v>South AustraliaCompletions42614Initial</v>
      </c>
      <c r="B112" s="4">
        <v>183</v>
      </c>
      <c r="C112" s="3" t="s">
        <v>6</v>
      </c>
      <c r="D112" s="3" t="s">
        <v>79</v>
      </c>
      <c r="E112" s="5">
        <v>2017.1</v>
      </c>
      <c r="F112" s="5">
        <v>90</v>
      </c>
      <c r="G112" s="82">
        <v>42614</v>
      </c>
      <c r="H112" s="5">
        <v>1526</v>
      </c>
      <c r="I112" s="5">
        <v>1648</v>
      </c>
      <c r="J112" s="3" t="s">
        <v>31</v>
      </c>
      <c r="K112" s="5">
        <v>944</v>
      </c>
      <c r="L112" s="5">
        <v>2108</v>
      </c>
      <c r="M112" s="5">
        <v>1332</v>
      </c>
      <c r="N112" s="5">
        <v>114.6</v>
      </c>
      <c r="O112" s="3" t="s">
        <v>28</v>
      </c>
      <c r="P112" s="5">
        <v>1194</v>
      </c>
      <c r="Q112" s="5">
        <v>123.7</v>
      </c>
      <c r="R112" s="115"/>
      <c r="S112" s="3"/>
    </row>
    <row r="113" spans="1:19" x14ac:dyDescent="0.25">
      <c r="A113" s="114" t="str">
        <f t="shared" si="1"/>
        <v>South AustraliaCompletions42614First revision</v>
      </c>
      <c r="B113" s="4">
        <v>184</v>
      </c>
      <c r="C113" s="3" t="s">
        <v>6</v>
      </c>
      <c r="D113" s="3" t="s">
        <v>79</v>
      </c>
      <c r="E113" s="5">
        <v>2017.1</v>
      </c>
      <c r="F113" s="5">
        <v>91</v>
      </c>
      <c r="G113" s="82">
        <v>42614</v>
      </c>
      <c r="H113" s="5">
        <v>1458</v>
      </c>
      <c r="I113" s="5">
        <v>0</v>
      </c>
      <c r="J113" s="3" t="s">
        <v>130</v>
      </c>
      <c r="K113" s="5">
        <v>1317</v>
      </c>
      <c r="L113" s="5">
        <v>1599</v>
      </c>
      <c r="M113" s="5">
        <v>1332</v>
      </c>
      <c r="N113" s="5">
        <v>109.5</v>
      </c>
      <c r="O113" s="3" t="s">
        <v>28</v>
      </c>
      <c r="P113" s="5">
        <v>1265</v>
      </c>
      <c r="Q113" s="5">
        <v>0</v>
      </c>
      <c r="R113" s="115"/>
      <c r="S113" s="3"/>
    </row>
    <row r="114" spans="1:19" x14ac:dyDescent="0.25">
      <c r="A114" s="114" t="str">
        <f t="shared" si="1"/>
        <v>South AustraliaIn-training41974Initial</v>
      </c>
      <c r="B114" s="4">
        <v>185</v>
      </c>
      <c r="C114" s="3" t="s">
        <v>6</v>
      </c>
      <c r="D114" s="3" t="s">
        <v>80</v>
      </c>
      <c r="E114" s="5">
        <v>2015.2</v>
      </c>
      <c r="F114" s="5">
        <v>83</v>
      </c>
      <c r="G114" s="82">
        <v>41974</v>
      </c>
      <c r="H114" s="5">
        <v>23146</v>
      </c>
      <c r="I114" s="5">
        <v>0</v>
      </c>
      <c r="J114" s="3" t="s">
        <v>31</v>
      </c>
      <c r="K114" s="5">
        <v>20747</v>
      </c>
      <c r="L114" s="5">
        <v>25545</v>
      </c>
      <c r="M114" s="5">
        <v>22716</v>
      </c>
      <c r="N114" s="5">
        <v>101.9</v>
      </c>
      <c r="O114" s="3" t="s">
        <v>28</v>
      </c>
      <c r="P114" s="5">
        <v>24867</v>
      </c>
      <c r="Q114" s="5">
        <v>0</v>
      </c>
      <c r="R114" s="115"/>
      <c r="S114" s="3"/>
    </row>
    <row r="115" spans="1:19" x14ac:dyDescent="0.25">
      <c r="A115" s="114" t="str">
        <f t="shared" si="1"/>
        <v>South AustraliaIn-training41974First revision</v>
      </c>
      <c r="B115" s="4">
        <v>186</v>
      </c>
      <c r="C115" s="3" t="s">
        <v>6</v>
      </c>
      <c r="D115" s="3" t="s">
        <v>80</v>
      </c>
      <c r="E115" s="5">
        <v>2015.2</v>
      </c>
      <c r="F115" s="5">
        <v>84</v>
      </c>
      <c r="G115" s="82">
        <v>41974</v>
      </c>
      <c r="H115" s="5">
        <v>22838</v>
      </c>
      <c r="I115" s="5">
        <v>0</v>
      </c>
      <c r="J115" s="3" t="s">
        <v>130</v>
      </c>
      <c r="K115" s="5">
        <v>21503</v>
      </c>
      <c r="L115" s="5">
        <v>24173</v>
      </c>
      <c r="M115" s="5">
        <v>22716</v>
      </c>
      <c r="N115" s="5">
        <v>100.5</v>
      </c>
      <c r="O115" s="3" t="s">
        <v>28</v>
      </c>
      <c r="P115" s="5">
        <v>24322</v>
      </c>
      <c r="Q115" s="5">
        <v>0</v>
      </c>
      <c r="R115" s="115"/>
      <c r="S115" s="3"/>
    </row>
    <row r="116" spans="1:19" x14ac:dyDescent="0.25">
      <c r="A116" s="114" t="str">
        <f t="shared" si="1"/>
        <v>South AustraliaIn-training42064Initial</v>
      </c>
      <c r="B116" s="4">
        <v>187</v>
      </c>
      <c r="C116" s="3" t="s">
        <v>6</v>
      </c>
      <c r="D116" s="3" t="s">
        <v>80</v>
      </c>
      <c r="E116" s="5">
        <v>2015.3</v>
      </c>
      <c r="F116" s="5">
        <v>84</v>
      </c>
      <c r="G116" s="82">
        <v>42064</v>
      </c>
      <c r="H116" s="5">
        <v>21972</v>
      </c>
      <c r="I116" s="5">
        <v>21754</v>
      </c>
      <c r="J116" s="3" t="s">
        <v>31</v>
      </c>
      <c r="K116" s="5">
        <v>19403</v>
      </c>
      <c r="L116" s="5">
        <v>24541</v>
      </c>
      <c r="M116" s="5">
        <v>21696</v>
      </c>
      <c r="N116" s="5">
        <v>101.3</v>
      </c>
      <c r="O116" s="3" t="s">
        <v>28</v>
      </c>
      <c r="P116" s="5">
        <v>23545</v>
      </c>
      <c r="Q116" s="5">
        <v>100.3</v>
      </c>
      <c r="R116" s="115"/>
      <c r="S116" s="3"/>
    </row>
    <row r="117" spans="1:19" x14ac:dyDescent="0.25">
      <c r="A117" s="114" t="str">
        <f t="shared" si="1"/>
        <v>South AustraliaIn-training42064First revision</v>
      </c>
      <c r="B117" s="4">
        <v>188</v>
      </c>
      <c r="C117" s="3" t="s">
        <v>6</v>
      </c>
      <c r="D117" s="3" t="s">
        <v>80</v>
      </c>
      <c r="E117" s="5">
        <v>2015.3</v>
      </c>
      <c r="F117" s="5">
        <v>85</v>
      </c>
      <c r="G117" s="82">
        <v>42064</v>
      </c>
      <c r="H117" s="5">
        <v>22203</v>
      </c>
      <c r="I117" s="5">
        <v>21970</v>
      </c>
      <c r="J117" s="3" t="s">
        <v>130</v>
      </c>
      <c r="K117" s="5">
        <v>20625</v>
      </c>
      <c r="L117" s="5">
        <v>23781</v>
      </c>
      <c r="M117" s="5">
        <v>21696</v>
      </c>
      <c r="N117" s="5">
        <v>102.3</v>
      </c>
      <c r="O117" s="3" t="s">
        <v>28</v>
      </c>
      <c r="P117" s="5">
        <v>23109</v>
      </c>
      <c r="Q117" s="5">
        <v>101.3</v>
      </c>
      <c r="R117" s="115"/>
      <c r="S117" s="3"/>
    </row>
    <row r="118" spans="1:19" x14ac:dyDescent="0.25">
      <c r="A118" s="114" t="str">
        <f t="shared" si="1"/>
        <v>South AustraliaIn-training42156Initial</v>
      </c>
      <c r="B118" s="4">
        <v>189</v>
      </c>
      <c r="C118" s="3" t="s">
        <v>6</v>
      </c>
      <c r="D118" s="3" t="s">
        <v>80</v>
      </c>
      <c r="E118" s="5">
        <v>2015.4</v>
      </c>
      <c r="F118" s="5">
        <v>84</v>
      </c>
      <c r="G118" s="82">
        <v>42156</v>
      </c>
      <c r="H118" s="5">
        <v>20132</v>
      </c>
      <c r="I118" s="5">
        <v>19914</v>
      </c>
      <c r="J118" s="3" t="s">
        <v>31</v>
      </c>
      <c r="K118" s="5">
        <v>12973</v>
      </c>
      <c r="L118" s="5">
        <v>27291</v>
      </c>
      <c r="M118" s="5">
        <v>20305</v>
      </c>
      <c r="N118" s="5">
        <v>99.1</v>
      </c>
      <c r="O118" s="3" t="s">
        <v>28</v>
      </c>
      <c r="P118" s="5">
        <v>21964</v>
      </c>
      <c r="Q118" s="5">
        <v>98.1</v>
      </c>
      <c r="R118" s="115"/>
      <c r="S118" s="3"/>
    </row>
    <row r="119" spans="1:19" x14ac:dyDescent="0.25">
      <c r="A119" s="114" t="str">
        <f t="shared" si="1"/>
        <v>South AustraliaIn-training42156First revision</v>
      </c>
      <c r="B119" s="4">
        <v>190</v>
      </c>
      <c r="C119" s="3" t="s">
        <v>6</v>
      </c>
      <c r="D119" s="3" t="s">
        <v>80</v>
      </c>
      <c r="E119" s="5">
        <v>2015.4</v>
      </c>
      <c r="F119" s="5">
        <v>85</v>
      </c>
      <c r="G119" s="82">
        <v>42156</v>
      </c>
      <c r="H119" s="5">
        <v>20996</v>
      </c>
      <c r="I119" s="5">
        <v>20227</v>
      </c>
      <c r="J119" s="3" t="s">
        <v>130</v>
      </c>
      <c r="K119" s="5">
        <v>17502</v>
      </c>
      <c r="L119" s="5">
        <v>24490</v>
      </c>
      <c r="M119" s="5">
        <v>20305</v>
      </c>
      <c r="N119" s="5">
        <v>103.4</v>
      </c>
      <c r="O119" s="3" t="s">
        <v>28</v>
      </c>
      <c r="P119" s="5">
        <v>21987</v>
      </c>
      <c r="Q119" s="5">
        <v>99.6</v>
      </c>
      <c r="R119" s="115"/>
      <c r="S119" s="3"/>
    </row>
    <row r="120" spans="1:19" x14ac:dyDescent="0.25">
      <c r="A120" s="114" t="str">
        <f t="shared" si="1"/>
        <v>South AustraliaIn-training42248Initial</v>
      </c>
      <c r="B120" s="4">
        <v>191</v>
      </c>
      <c r="C120" s="3" t="s">
        <v>6</v>
      </c>
      <c r="D120" s="3" t="s">
        <v>80</v>
      </c>
      <c r="E120" s="5">
        <v>2016.1</v>
      </c>
      <c r="F120" s="5">
        <v>86</v>
      </c>
      <c r="G120" s="82">
        <v>42248</v>
      </c>
      <c r="H120" s="5">
        <v>19099</v>
      </c>
      <c r="I120" s="5">
        <v>18501</v>
      </c>
      <c r="J120" s="3" t="s">
        <v>31</v>
      </c>
      <c r="K120" s="5">
        <v>15805</v>
      </c>
      <c r="L120" s="5">
        <v>22393</v>
      </c>
      <c r="M120" s="5">
        <v>19063</v>
      </c>
      <c r="N120" s="5">
        <v>100.2</v>
      </c>
      <c r="O120" s="3" t="s">
        <v>28</v>
      </c>
      <c r="P120" s="5">
        <v>20442</v>
      </c>
      <c r="Q120" s="5">
        <v>97.1</v>
      </c>
      <c r="R120" s="115"/>
      <c r="S120" s="3"/>
    </row>
    <row r="121" spans="1:19" x14ac:dyDescent="0.25">
      <c r="A121" s="114" t="str">
        <f t="shared" si="1"/>
        <v>South AustraliaIn-training42248First revision</v>
      </c>
      <c r="B121" s="4">
        <v>192</v>
      </c>
      <c r="C121" s="3" t="s">
        <v>6</v>
      </c>
      <c r="D121" s="3" t="s">
        <v>80</v>
      </c>
      <c r="E121" s="5">
        <v>2016.1</v>
      </c>
      <c r="F121" s="5">
        <v>87</v>
      </c>
      <c r="G121" s="82">
        <v>42248</v>
      </c>
      <c r="H121" s="5">
        <v>19585</v>
      </c>
      <c r="I121" s="5">
        <v>19271</v>
      </c>
      <c r="J121" s="3" t="s">
        <v>130</v>
      </c>
      <c r="K121" s="5">
        <v>18218</v>
      </c>
      <c r="L121" s="5">
        <v>20952</v>
      </c>
      <c r="M121" s="5">
        <v>19063</v>
      </c>
      <c r="N121" s="5">
        <v>102.7</v>
      </c>
      <c r="O121" s="3" t="s">
        <v>28</v>
      </c>
      <c r="P121" s="5">
        <v>20110</v>
      </c>
      <c r="Q121" s="5">
        <v>101.1</v>
      </c>
      <c r="R121" s="115"/>
      <c r="S121" s="3"/>
    </row>
    <row r="122" spans="1:19" x14ac:dyDescent="0.25">
      <c r="A122" s="114" t="str">
        <f t="shared" si="1"/>
        <v>South AustraliaCancellations/withdrawals41974Initial</v>
      </c>
      <c r="B122" s="4">
        <v>161</v>
      </c>
      <c r="C122" s="3" t="s">
        <v>6</v>
      </c>
      <c r="D122" s="3" t="s">
        <v>77</v>
      </c>
      <c r="E122" s="5">
        <v>2015.2</v>
      </c>
      <c r="F122" s="5">
        <v>83</v>
      </c>
      <c r="G122" s="82">
        <v>41974</v>
      </c>
      <c r="H122" s="5">
        <v>1297</v>
      </c>
      <c r="I122" s="5">
        <v>0</v>
      </c>
      <c r="J122" s="3" t="s">
        <v>31</v>
      </c>
      <c r="K122" s="5">
        <v>1137</v>
      </c>
      <c r="L122" s="5">
        <v>1457</v>
      </c>
      <c r="M122" s="5">
        <v>1305</v>
      </c>
      <c r="N122" s="5">
        <v>99.4</v>
      </c>
      <c r="O122" s="3" t="s">
        <v>28</v>
      </c>
      <c r="P122" s="5">
        <v>838</v>
      </c>
      <c r="Q122" s="5">
        <v>0</v>
      </c>
      <c r="R122" s="115"/>
      <c r="S122" s="3"/>
    </row>
    <row r="123" spans="1:19" x14ac:dyDescent="0.25">
      <c r="A123" s="114" t="str">
        <f t="shared" si="1"/>
        <v>South AustraliaCancellations/withdrawals41974First revision</v>
      </c>
      <c r="B123" s="4">
        <v>162</v>
      </c>
      <c r="C123" s="3" t="s">
        <v>6</v>
      </c>
      <c r="D123" s="3" t="s">
        <v>77</v>
      </c>
      <c r="E123" s="5">
        <v>2015.2</v>
      </c>
      <c r="F123" s="5">
        <v>84</v>
      </c>
      <c r="G123" s="82">
        <v>41974</v>
      </c>
      <c r="H123" s="5">
        <v>1362</v>
      </c>
      <c r="I123" s="5">
        <v>0</v>
      </c>
      <c r="J123" s="3" t="s">
        <v>130</v>
      </c>
      <c r="K123" s="5">
        <v>588</v>
      </c>
      <c r="L123" s="5">
        <v>2136</v>
      </c>
      <c r="M123" s="5">
        <v>1305</v>
      </c>
      <c r="N123" s="5">
        <v>104.4</v>
      </c>
      <c r="O123" s="3" t="s">
        <v>28</v>
      </c>
      <c r="P123" s="5">
        <v>998</v>
      </c>
      <c r="Q123" s="5">
        <v>0</v>
      </c>
      <c r="R123" s="115"/>
      <c r="S123" s="3"/>
    </row>
    <row r="124" spans="1:19" x14ac:dyDescent="0.25">
      <c r="A124" s="114" t="str">
        <f t="shared" si="1"/>
        <v>South AustraliaCancellations/withdrawals42064Initial</v>
      </c>
      <c r="B124" s="4">
        <v>163</v>
      </c>
      <c r="C124" s="3" t="s">
        <v>6</v>
      </c>
      <c r="D124" s="3" t="s">
        <v>77</v>
      </c>
      <c r="E124" s="5">
        <v>2015.3</v>
      </c>
      <c r="F124" s="5">
        <v>84</v>
      </c>
      <c r="G124" s="82">
        <v>42064</v>
      </c>
      <c r="H124" s="5">
        <v>1469</v>
      </c>
      <c r="I124" s="5">
        <v>0</v>
      </c>
      <c r="J124" s="3" t="s">
        <v>31</v>
      </c>
      <c r="K124" s="5">
        <v>814</v>
      </c>
      <c r="L124" s="5">
        <v>2124</v>
      </c>
      <c r="M124" s="5">
        <v>1226</v>
      </c>
      <c r="N124" s="5">
        <v>119.8</v>
      </c>
      <c r="O124" s="3" t="s">
        <v>28</v>
      </c>
      <c r="P124" s="5">
        <v>891</v>
      </c>
      <c r="Q124" s="5">
        <v>0</v>
      </c>
      <c r="R124" s="115"/>
      <c r="S124" s="3"/>
    </row>
    <row r="125" spans="1:19" x14ac:dyDescent="0.25">
      <c r="A125" s="114" t="str">
        <f t="shared" si="1"/>
        <v>South AustraliaCancellations/withdrawals42064First revision</v>
      </c>
      <c r="B125" s="4">
        <v>164</v>
      </c>
      <c r="C125" s="3" t="s">
        <v>6</v>
      </c>
      <c r="D125" s="3" t="s">
        <v>77</v>
      </c>
      <c r="E125" s="5">
        <v>2015.3</v>
      </c>
      <c r="F125" s="5">
        <v>85</v>
      </c>
      <c r="G125" s="82">
        <v>42064</v>
      </c>
      <c r="H125" s="5">
        <v>1319</v>
      </c>
      <c r="I125" s="5">
        <v>1417</v>
      </c>
      <c r="J125" s="3" t="s">
        <v>130</v>
      </c>
      <c r="K125" s="5">
        <v>483</v>
      </c>
      <c r="L125" s="5">
        <v>2155</v>
      </c>
      <c r="M125" s="5">
        <v>1226</v>
      </c>
      <c r="N125" s="5">
        <v>107.6</v>
      </c>
      <c r="O125" s="3" t="s">
        <v>28</v>
      </c>
      <c r="P125" s="5">
        <v>992</v>
      </c>
      <c r="Q125" s="5">
        <v>115.6</v>
      </c>
      <c r="R125" s="115"/>
      <c r="S125" s="3"/>
    </row>
    <row r="126" spans="1:19" x14ac:dyDescent="0.25">
      <c r="A126" s="114" t="str">
        <f t="shared" si="1"/>
        <v>South AustraliaCancellations/withdrawals42156Initial</v>
      </c>
      <c r="B126" s="4">
        <v>165</v>
      </c>
      <c r="C126" s="3" t="s">
        <v>6</v>
      </c>
      <c r="D126" s="3" t="s">
        <v>77</v>
      </c>
      <c r="E126" s="5">
        <v>2015.4</v>
      </c>
      <c r="F126" s="5">
        <v>84</v>
      </c>
      <c r="G126" s="82">
        <v>42156</v>
      </c>
      <c r="H126" s="5">
        <v>1314</v>
      </c>
      <c r="I126" s="5">
        <v>0</v>
      </c>
      <c r="J126" s="3" t="s">
        <v>31</v>
      </c>
      <c r="K126" s="5">
        <v>739</v>
      </c>
      <c r="L126" s="5">
        <v>1889</v>
      </c>
      <c r="M126" s="5">
        <v>1108</v>
      </c>
      <c r="N126" s="5">
        <v>118.6</v>
      </c>
      <c r="O126" s="3" t="s">
        <v>28</v>
      </c>
      <c r="P126" s="5">
        <v>393</v>
      </c>
      <c r="Q126" s="5">
        <v>0</v>
      </c>
      <c r="R126" s="115"/>
      <c r="S126" s="3"/>
    </row>
    <row r="127" spans="1:19" x14ac:dyDescent="0.25">
      <c r="A127" s="114" t="str">
        <f t="shared" si="1"/>
        <v>South AustraliaCancellations/withdrawals42156First revision</v>
      </c>
      <c r="B127" s="4">
        <v>166</v>
      </c>
      <c r="C127" s="3" t="s">
        <v>6</v>
      </c>
      <c r="D127" s="3" t="s">
        <v>77</v>
      </c>
      <c r="E127" s="5">
        <v>2015.4</v>
      </c>
      <c r="F127" s="5">
        <v>85</v>
      </c>
      <c r="G127" s="82">
        <v>42156</v>
      </c>
      <c r="H127" s="5">
        <v>1210</v>
      </c>
      <c r="I127" s="5">
        <v>1560</v>
      </c>
      <c r="J127" s="3" t="s">
        <v>130</v>
      </c>
      <c r="K127" s="5">
        <v>-1337</v>
      </c>
      <c r="L127" s="5">
        <v>3757</v>
      </c>
      <c r="M127" s="5">
        <v>1108</v>
      </c>
      <c r="N127" s="5">
        <v>109.2</v>
      </c>
      <c r="O127" s="3" t="s">
        <v>28</v>
      </c>
      <c r="P127" s="5">
        <v>721</v>
      </c>
      <c r="Q127" s="5">
        <v>140.80000000000001</v>
      </c>
      <c r="R127" s="115"/>
      <c r="S127" s="3"/>
    </row>
    <row r="128" spans="1:19" x14ac:dyDescent="0.25">
      <c r="A128" s="114" t="str">
        <f t="shared" si="1"/>
        <v>South AustraliaCancellations/withdrawals42248Initial</v>
      </c>
      <c r="B128" s="4">
        <v>167</v>
      </c>
      <c r="C128" s="3" t="s">
        <v>6</v>
      </c>
      <c r="D128" s="3" t="s">
        <v>77</v>
      </c>
      <c r="E128" s="5">
        <v>2016.1</v>
      </c>
      <c r="F128" s="5">
        <v>86</v>
      </c>
      <c r="G128" s="82">
        <v>42248</v>
      </c>
      <c r="H128" s="5">
        <v>1299</v>
      </c>
      <c r="I128" s="5">
        <v>1638</v>
      </c>
      <c r="J128" s="3" t="s">
        <v>31</v>
      </c>
      <c r="K128" s="5">
        <v>-1214</v>
      </c>
      <c r="L128" s="5">
        <v>3812</v>
      </c>
      <c r="M128" s="5">
        <v>1028</v>
      </c>
      <c r="N128" s="5">
        <v>126.4</v>
      </c>
      <c r="O128" s="3" t="s">
        <v>28</v>
      </c>
      <c r="P128" s="5">
        <v>712</v>
      </c>
      <c r="Q128" s="5">
        <v>159.30000000000001</v>
      </c>
      <c r="R128" s="115"/>
      <c r="S128" s="3"/>
    </row>
    <row r="129" spans="1:19" x14ac:dyDescent="0.25">
      <c r="A129" s="114" t="str">
        <f t="shared" si="1"/>
        <v>South AustraliaCancellations/withdrawals42248First revision</v>
      </c>
      <c r="B129" s="4">
        <v>168</v>
      </c>
      <c r="C129" s="3" t="s">
        <v>6</v>
      </c>
      <c r="D129" s="3" t="s">
        <v>77</v>
      </c>
      <c r="E129" s="5">
        <v>2016.1</v>
      </c>
      <c r="F129" s="5">
        <v>87</v>
      </c>
      <c r="G129" s="82">
        <v>42248</v>
      </c>
      <c r="H129" s="5">
        <v>1171</v>
      </c>
      <c r="I129" s="5">
        <v>1335</v>
      </c>
      <c r="J129" s="3" t="s">
        <v>130</v>
      </c>
      <c r="K129" s="5">
        <v>462</v>
      </c>
      <c r="L129" s="5">
        <v>1880</v>
      </c>
      <c r="M129" s="5">
        <v>1028</v>
      </c>
      <c r="N129" s="5">
        <v>113.9</v>
      </c>
      <c r="O129" s="3" t="s">
        <v>28</v>
      </c>
      <c r="P129" s="5">
        <v>855</v>
      </c>
      <c r="Q129" s="5">
        <v>129.9</v>
      </c>
      <c r="R129" s="115"/>
      <c r="S129" s="3"/>
    </row>
    <row r="130" spans="1:19" x14ac:dyDescent="0.25">
      <c r="A130" s="114" t="str">
        <f t="shared" ref="A130:A193" si="2">CONCATENATE(C130,D130,G130,J130)</f>
        <v>Western AustraliaCommencements42339Initial</v>
      </c>
      <c r="B130" s="4">
        <v>265</v>
      </c>
      <c r="C130" s="3" t="s">
        <v>9</v>
      </c>
      <c r="D130" s="3" t="s">
        <v>78</v>
      </c>
      <c r="E130" s="5">
        <v>2016.2</v>
      </c>
      <c r="F130" s="5">
        <v>87</v>
      </c>
      <c r="G130" s="82">
        <v>42339</v>
      </c>
      <c r="H130" s="5">
        <v>4994</v>
      </c>
      <c r="I130" s="5">
        <v>0</v>
      </c>
      <c r="J130" s="3" t="s">
        <v>31</v>
      </c>
      <c r="K130" s="5">
        <v>4966</v>
      </c>
      <c r="L130" s="5">
        <v>5022</v>
      </c>
      <c r="M130" s="5">
        <v>5101</v>
      </c>
      <c r="N130" s="5">
        <v>97.9</v>
      </c>
      <c r="O130" s="3" t="s">
        <v>27</v>
      </c>
      <c r="P130" s="5">
        <v>4978</v>
      </c>
      <c r="Q130" s="5">
        <v>0</v>
      </c>
      <c r="R130" s="115"/>
      <c r="S130" s="3"/>
    </row>
    <row r="131" spans="1:19" x14ac:dyDescent="0.25">
      <c r="A131" s="114" t="str">
        <f t="shared" si="2"/>
        <v>Western AustraliaCommencements42339First revision</v>
      </c>
      <c r="B131" s="4">
        <v>266</v>
      </c>
      <c r="C131" s="3" t="s">
        <v>9</v>
      </c>
      <c r="D131" s="3" t="s">
        <v>78</v>
      </c>
      <c r="E131" s="5">
        <v>2016.2</v>
      </c>
      <c r="F131" s="5">
        <v>88</v>
      </c>
      <c r="G131" s="82">
        <v>42339</v>
      </c>
      <c r="H131" s="5">
        <v>5101</v>
      </c>
      <c r="I131" s="5">
        <v>0</v>
      </c>
      <c r="J131" s="3" t="s">
        <v>130</v>
      </c>
      <c r="K131" s="5">
        <v>5083</v>
      </c>
      <c r="L131" s="5">
        <v>5119</v>
      </c>
      <c r="M131" s="5">
        <v>5101</v>
      </c>
      <c r="N131" s="5">
        <v>100</v>
      </c>
      <c r="O131" s="3" t="s">
        <v>27</v>
      </c>
      <c r="P131" s="5">
        <v>5095</v>
      </c>
      <c r="Q131" s="5">
        <v>0</v>
      </c>
      <c r="R131" s="115"/>
      <c r="S131" s="3"/>
    </row>
    <row r="132" spans="1:19" x14ac:dyDescent="0.25">
      <c r="A132" s="114" t="str">
        <f t="shared" si="2"/>
        <v>Western AustraliaCommencements42430Initial</v>
      </c>
      <c r="B132" s="4">
        <v>267</v>
      </c>
      <c r="C132" s="3" t="s">
        <v>9</v>
      </c>
      <c r="D132" s="3" t="s">
        <v>78</v>
      </c>
      <c r="E132" s="5">
        <v>2016.3</v>
      </c>
      <c r="F132" s="5">
        <v>88</v>
      </c>
      <c r="G132" s="82">
        <v>42430</v>
      </c>
      <c r="H132" s="5">
        <v>6362</v>
      </c>
      <c r="I132" s="5">
        <v>0</v>
      </c>
      <c r="J132" s="3" t="s">
        <v>31</v>
      </c>
      <c r="K132" s="5">
        <v>6310</v>
      </c>
      <c r="L132" s="5">
        <v>6414</v>
      </c>
      <c r="M132" s="5">
        <v>6406</v>
      </c>
      <c r="N132" s="5">
        <v>99.3</v>
      </c>
      <c r="O132" s="3" t="s">
        <v>28</v>
      </c>
      <c r="P132" s="5">
        <v>6336</v>
      </c>
      <c r="Q132" s="5">
        <v>0</v>
      </c>
      <c r="R132" s="115"/>
      <c r="S132" s="3"/>
    </row>
    <row r="133" spans="1:19" x14ac:dyDescent="0.25">
      <c r="A133" s="114" t="str">
        <f t="shared" si="2"/>
        <v>Western AustraliaCommencements42430First revision</v>
      </c>
      <c r="B133" s="4">
        <v>268</v>
      </c>
      <c r="C133" s="3" t="s">
        <v>9</v>
      </c>
      <c r="D133" s="3" t="s">
        <v>78</v>
      </c>
      <c r="E133" s="5">
        <v>2016.3</v>
      </c>
      <c r="F133" s="5">
        <v>89</v>
      </c>
      <c r="G133" s="82">
        <v>42430</v>
      </c>
      <c r="H133" s="5">
        <v>6398</v>
      </c>
      <c r="I133" s="5">
        <v>0</v>
      </c>
      <c r="J133" s="3" t="s">
        <v>130</v>
      </c>
      <c r="K133" s="5">
        <v>6376</v>
      </c>
      <c r="L133" s="5">
        <v>6420</v>
      </c>
      <c r="M133" s="5">
        <v>6406</v>
      </c>
      <c r="N133" s="5">
        <v>99.9</v>
      </c>
      <c r="O133" s="3" t="s">
        <v>28</v>
      </c>
      <c r="P133" s="5">
        <v>6389</v>
      </c>
      <c r="Q133" s="5">
        <v>0</v>
      </c>
      <c r="R133" s="115"/>
      <c r="S133" s="3"/>
    </row>
    <row r="134" spans="1:19" x14ac:dyDescent="0.25">
      <c r="A134" s="114" t="str">
        <f t="shared" si="2"/>
        <v>Western AustraliaCommencements42522Initial</v>
      </c>
      <c r="B134" s="4">
        <v>269</v>
      </c>
      <c r="C134" s="3" t="s">
        <v>9</v>
      </c>
      <c r="D134" s="3" t="s">
        <v>78</v>
      </c>
      <c r="E134" s="5">
        <v>2016.4</v>
      </c>
      <c r="F134" s="5">
        <v>89</v>
      </c>
      <c r="G134" s="82">
        <v>42522</v>
      </c>
      <c r="H134" s="5">
        <v>4788</v>
      </c>
      <c r="I134" s="5">
        <v>0</v>
      </c>
      <c r="J134" s="3" t="s">
        <v>31</v>
      </c>
      <c r="K134" s="5">
        <v>4727</v>
      </c>
      <c r="L134" s="5">
        <v>4849</v>
      </c>
      <c r="M134" s="5">
        <v>4777</v>
      </c>
      <c r="N134" s="5">
        <v>100.2</v>
      </c>
      <c r="O134" s="3" t="s">
        <v>28</v>
      </c>
      <c r="P134" s="5">
        <v>4760</v>
      </c>
      <c r="Q134" s="5">
        <v>0</v>
      </c>
      <c r="R134" s="115"/>
      <c r="S134" s="3"/>
    </row>
    <row r="135" spans="1:19" x14ac:dyDescent="0.25">
      <c r="A135" s="114" t="str">
        <f t="shared" si="2"/>
        <v>Western AustraliaCommencements42522First revision</v>
      </c>
      <c r="B135" s="4">
        <v>270</v>
      </c>
      <c r="C135" s="3" t="s">
        <v>9</v>
      </c>
      <c r="D135" s="3" t="s">
        <v>78</v>
      </c>
      <c r="E135" s="5">
        <v>2016.4</v>
      </c>
      <c r="F135" s="5">
        <v>90</v>
      </c>
      <c r="G135" s="82">
        <v>42522</v>
      </c>
      <c r="H135" s="5">
        <v>4782</v>
      </c>
      <c r="I135" s="5">
        <v>0</v>
      </c>
      <c r="J135" s="3" t="s">
        <v>130</v>
      </c>
      <c r="K135" s="5">
        <v>4754</v>
      </c>
      <c r="L135" s="5">
        <v>4810</v>
      </c>
      <c r="M135" s="5">
        <v>4777</v>
      </c>
      <c r="N135" s="5">
        <v>100.1</v>
      </c>
      <c r="O135" s="3" t="s">
        <v>28</v>
      </c>
      <c r="P135" s="5">
        <v>4773</v>
      </c>
      <c r="Q135" s="5">
        <v>0</v>
      </c>
      <c r="R135" s="115"/>
      <c r="S135" s="3"/>
    </row>
    <row r="136" spans="1:19" x14ac:dyDescent="0.25">
      <c r="A136" s="114" t="str">
        <f t="shared" si="2"/>
        <v>Western AustraliaCommencements42614Initial</v>
      </c>
      <c r="B136" s="4">
        <v>271</v>
      </c>
      <c r="C136" s="3" t="s">
        <v>9</v>
      </c>
      <c r="D136" s="3" t="s">
        <v>78</v>
      </c>
      <c r="E136" s="5">
        <v>2017.1</v>
      </c>
      <c r="F136" s="5">
        <v>90</v>
      </c>
      <c r="G136" s="82">
        <v>42614</v>
      </c>
      <c r="H136" s="5">
        <v>4214</v>
      </c>
      <c r="I136" s="5">
        <v>0</v>
      </c>
      <c r="J136" s="3" t="s">
        <v>31</v>
      </c>
      <c r="K136" s="5">
        <v>4097</v>
      </c>
      <c r="L136" s="5">
        <v>4331</v>
      </c>
      <c r="M136" s="5">
        <v>4220</v>
      </c>
      <c r="N136" s="5">
        <v>99.9</v>
      </c>
      <c r="O136" s="3" t="s">
        <v>28</v>
      </c>
      <c r="P136" s="5">
        <v>4174</v>
      </c>
      <c r="Q136" s="5">
        <v>0</v>
      </c>
      <c r="R136" s="115"/>
      <c r="S136" s="3"/>
    </row>
    <row r="137" spans="1:19" x14ac:dyDescent="0.25">
      <c r="A137" s="114" t="str">
        <f t="shared" si="2"/>
        <v>Western AustraliaCommencements42614First revision</v>
      </c>
      <c r="B137" s="4">
        <v>272</v>
      </c>
      <c r="C137" s="3" t="s">
        <v>9</v>
      </c>
      <c r="D137" s="3" t="s">
        <v>78</v>
      </c>
      <c r="E137" s="5">
        <v>2017.1</v>
      </c>
      <c r="F137" s="5">
        <v>91</v>
      </c>
      <c r="G137" s="82">
        <v>42614</v>
      </c>
      <c r="H137" s="5">
        <v>4229</v>
      </c>
      <c r="I137" s="5">
        <v>0</v>
      </c>
      <c r="J137" s="3" t="s">
        <v>130</v>
      </c>
      <c r="K137" s="5">
        <v>4199</v>
      </c>
      <c r="L137" s="5">
        <v>4259</v>
      </c>
      <c r="M137" s="5">
        <v>4220</v>
      </c>
      <c r="N137" s="5">
        <v>100.2</v>
      </c>
      <c r="O137" s="3" t="s">
        <v>28</v>
      </c>
      <c r="P137" s="5">
        <v>4220</v>
      </c>
      <c r="Q137" s="5">
        <v>0</v>
      </c>
      <c r="R137" s="115"/>
      <c r="S137" s="3"/>
    </row>
    <row r="138" spans="1:19" x14ac:dyDescent="0.25">
      <c r="A138" s="114" t="str">
        <f t="shared" si="2"/>
        <v>Western AustraliaCompletions42339Initial</v>
      </c>
      <c r="B138" s="4">
        <v>273</v>
      </c>
      <c r="C138" s="3" t="s">
        <v>9</v>
      </c>
      <c r="D138" s="3" t="s">
        <v>79</v>
      </c>
      <c r="E138" s="5">
        <v>2016.2</v>
      </c>
      <c r="F138" s="5">
        <v>87</v>
      </c>
      <c r="G138" s="82">
        <v>42339</v>
      </c>
      <c r="H138" s="5">
        <v>4297</v>
      </c>
      <c r="I138" s="5">
        <v>0</v>
      </c>
      <c r="J138" s="3" t="s">
        <v>31</v>
      </c>
      <c r="K138" s="5">
        <v>4180</v>
      </c>
      <c r="L138" s="5">
        <v>4414</v>
      </c>
      <c r="M138" s="5">
        <v>4201</v>
      </c>
      <c r="N138" s="5">
        <v>102.3</v>
      </c>
      <c r="O138" s="3" t="s">
        <v>28</v>
      </c>
      <c r="P138" s="5">
        <v>4173</v>
      </c>
      <c r="Q138" s="5">
        <v>0</v>
      </c>
      <c r="R138" s="115"/>
      <c r="S138" s="3"/>
    </row>
    <row r="139" spans="1:19" x14ac:dyDescent="0.25">
      <c r="A139" s="114" t="str">
        <f t="shared" si="2"/>
        <v>Western AustraliaCompletions42339First revision</v>
      </c>
      <c r="B139" s="4">
        <v>274</v>
      </c>
      <c r="C139" s="3" t="s">
        <v>9</v>
      </c>
      <c r="D139" s="3" t="s">
        <v>79</v>
      </c>
      <c r="E139" s="5">
        <v>2016.2</v>
      </c>
      <c r="F139" s="5">
        <v>88</v>
      </c>
      <c r="G139" s="82">
        <v>42339</v>
      </c>
      <c r="H139" s="5">
        <v>4226</v>
      </c>
      <c r="I139" s="5">
        <v>0</v>
      </c>
      <c r="J139" s="3" t="s">
        <v>130</v>
      </c>
      <c r="K139" s="5">
        <v>4183</v>
      </c>
      <c r="L139" s="5">
        <v>4269</v>
      </c>
      <c r="M139" s="5">
        <v>4201</v>
      </c>
      <c r="N139" s="5">
        <v>100.6</v>
      </c>
      <c r="O139" s="3" t="s">
        <v>28</v>
      </c>
      <c r="P139" s="5">
        <v>4187</v>
      </c>
      <c r="Q139" s="5">
        <v>0</v>
      </c>
      <c r="R139" s="115"/>
      <c r="S139" s="3"/>
    </row>
    <row r="140" spans="1:19" x14ac:dyDescent="0.25">
      <c r="A140" s="114" t="str">
        <f t="shared" si="2"/>
        <v>Western AustraliaCompletions42430Initial</v>
      </c>
      <c r="B140" s="4">
        <v>275</v>
      </c>
      <c r="C140" s="3" t="s">
        <v>9</v>
      </c>
      <c r="D140" s="3" t="s">
        <v>79</v>
      </c>
      <c r="E140" s="5">
        <v>2016.3</v>
      </c>
      <c r="F140" s="5">
        <v>88</v>
      </c>
      <c r="G140" s="82">
        <v>42430</v>
      </c>
      <c r="H140" s="5">
        <v>3270</v>
      </c>
      <c r="I140" s="5">
        <v>0</v>
      </c>
      <c r="J140" s="3" t="s">
        <v>31</v>
      </c>
      <c r="K140" s="5">
        <v>3175</v>
      </c>
      <c r="L140" s="5">
        <v>3365</v>
      </c>
      <c r="M140" s="5">
        <v>3264</v>
      </c>
      <c r="N140" s="5">
        <v>100.2</v>
      </c>
      <c r="O140" s="3" t="s">
        <v>28</v>
      </c>
      <c r="P140" s="5">
        <v>3185</v>
      </c>
      <c r="Q140" s="5">
        <v>0</v>
      </c>
      <c r="R140" s="115"/>
      <c r="S140" s="3"/>
    </row>
    <row r="141" spans="1:19" x14ac:dyDescent="0.25">
      <c r="A141" s="114" t="str">
        <f t="shared" si="2"/>
        <v>Western AustraliaCompletions42430First revision</v>
      </c>
      <c r="B141" s="4">
        <v>276</v>
      </c>
      <c r="C141" s="3" t="s">
        <v>9</v>
      </c>
      <c r="D141" s="3" t="s">
        <v>79</v>
      </c>
      <c r="E141" s="5">
        <v>2016.3</v>
      </c>
      <c r="F141" s="5">
        <v>89</v>
      </c>
      <c r="G141" s="82">
        <v>42430</v>
      </c>
      <c r="H141" s="5">
        <v>3282</v>
      </c>
      <c r="I141" s="5">
        <v>0</v>
      </c>
      <c r="J141" s="3" t="s">
        <v>130</v>
      </c>
      <c r="K141" s="5">
        <v>3256</v>
      </c>
      <c r="L141" s="5">
        <v>3308</v>
      </c>
      <c r="M141" s="5">
        <v>3264</v>
      </c>
      <c r="N141" s="5">
        <v>100.6</v>
      </c>
      <c r="O141" s="3" t="s">
        <v>28</v>
      </c>
      <c r="P141" s="5">
        <v>3258</v>
      </c>
      <c r="Q141" s="5">
        <v>0</v>
      </c>
      <c r="R141" s="115"/>
      <c r="S141" s="3"/>
    </row>
    <row r="142" spans="1:19" x14ac:dyDescent="0.25">
      <c r="A142" s="114" t="str">
        <f t="shared" si="2"/>
        <v>Western AustraliaCompletions42522Initial</v>
      </c>
      <c r="B142" s="4">
        <v>277</v>
      </c>
      <c r="C142" s="3" t="s">
        <v>9</v>
      </c>
      <c r="D142" s="3" t="s">
        <v>79</v>
      </c>
      <c r="E142" s="5">
        <v>2016.4</v>
      </c>
      <c r="F142" s="5">
        <v>89</v>
      </c>
      <c r="G142" s="82">
        <v>42522</v>
      </c>
      <c r="H142" s="5">
        <v>3261</v>
      </c>
      <c r="I142" s="5">
        <v>0</v>
      </c>
      <c r="J142" s="3" t="s">
        <v>31</v>
      </c>
      <c r="K142" s="5">
        <v>3178</v>
      </c>
      <c r="L142" s="5">
        <v>3344</v>
      </c>
      <c r="M142" s="5">
        <v>3222</v>
      </c>
      <c r="N142" s="5">
        <v>101.2</v>
      </c>
      <c r="O142" s="3" t="s">
        <v>28</v>
      </c>
      <c r="P142" s="5">
        <v>3190</v>
      </c>
      <c r="Q142" s="5">
        <v>0</v>
      </c>
      <c r="R142" s="115"/>
      <c r="S142" s="3"/>
    </row>
    <row r="143" spans="1:19" x14ac:dyDescent="0.25">
      <c r="A143" s="114" t="str">
        <f t="shared" si="2"/>
        <v>Western AustraliaCompletions42522First revision</v>
      </c>
      <c r="B143" s="4">
        <v>278</v>
      </c>
      <c r="C143" s="3" t="s">
        <v>9</v>
      </c>
      <c r="D143" s="3" t="s">
        <v>79</v>
      </c>
      <c r="E143" s="5">
        <v>2016.4</v>
      </c>
      <c r="F143" s="5">
        <v>90</v>
      </c>
      <c r="G143" s="82">
        <v>42522</v>
      </c>
      <c r="H143" s="5">
        <v>3228</v>
      </c>
      <c r="I143" s="5">
        <v>0</v>
      </c>
      <c r="J143" s="3" t="s">
        <v>130</v>
      </c>
      <c r="K143" s="5">
        <v>3197</v>
      </c>
      <c r="L143" s="5">
        <v>3259</v>
      </c>
      <c r="M143" s="5">
        <v>3222</v>
      </c>
      <c r="N143" s="5">
        <v>100.2</v>
      </c>
      <c r="O143" s="3" t="s">
        <v>28</v>
      </c>
      <c r="P143" s="5">
        <v>3207</v>
      </c>
      <c r="Q143" s="5">
        <v>0</v>
      </c>
      <c r="R143" s="115"/>
      <c r="S143" s="3"/>
    </row>
    <row r="144" spans="1:19" x14ac:dyDescent="0.25">
      <c r="A144" s="114" t="str">
        <f t="shared" si="2"/>
        <v>Western AustraliaCompletions42614Initial</v>
      </c>
      <c r="B144" s="4">
        <v>279</v>
      </c>
      <c r="C144" s="3" t="s">
        <v>9</v>
      </c>
      <c r="D144" s="3" t="s">
        <v>79</v>
      </c>
      <c r="E144" s="5">
        <v>2017.1</v>
      </c>
      <c r="F144" s="5">
        <v>90</v>
      </c>
      <c r="G144" s="82">
        <v>42614</v>
      </c>
      <c r="H144" s="5">
        <v>3356</v>
      </c>
      <c r="I144" s="5">
        <v>0</v>
      </c>
      <c r="J144" s="3" t="s">
        <v>31</v>
      </c>
      <c r="K144" s="5">
        <v>3262</v>
      </c>
      <c r="L144" s="5">
        <v>3450</v>
      </c>
      <c r="M144" s="5">
        <v>3313</v>
      </c>
      <c r="N144" s="5">
        <v>101.3</v>
      </c>
      <c r="O144" s="3" t="s">
        <v>28</v>
      </c>
      <c r="P144" s="5">
        <v>3286</v>
      </c>
      <c r="Q144" s="5">
        <v>0</v>
      </c>
      <c r="R144" s="115"/>
      <c r="S144" s="3"/>
    </row>
    <row r="145" spans="1:19" x14ac:dyDescent="0.25">
      <c r="A145" s="114" t="str">
        <f t="shared" si="2"/>
        <v>Western AustraliaCompletions42614First revision</v>
      </c>
      <c r="B145" s="4">
        <v>280</v>
      </c>
      <c r="C145" s="3" t="s">
        <v>9</v>
      </c>
      <c r="D145" s="3" t="s">
        <v>79</v>
      </c>
      <c r="E145" s="5">
        <v>2017.1</v>
      </c>
      <c r="F145" s="5">
        <v>91</v>
      </c>
      <c r="G145" s="82">
        <v>42614</v>
      </c>
      <c r="H145" s="5">
        <v>3320</v>
      </c>
      <c r="I145" s="5">
        <v>0</v>
      </c>
      <c r="J145" s="3" t="s">
        <v>130</v>
      </c>
      <c r="K145" s="5">
        <v>3289</v>
      </c>
      <c r="L145" s="5">
        <v>3351</v>
      </c>
      <c r="M145" s="5">
        <v>3313</v>
      </c>
      <c r="N145" s="5">
        <v>100.2</v>
      </c>
      <c r="O145" s="3" t="s">
        <v>28</v>
      </c>
      <c r="P145" s="5">
        <v>3301</v>
      </c>
      <c r="Q145" s="5">
        <v>0</v>
      </c>
      <c r="R145" s="115"/>
      <c r="S145" s="3"/>
    </row>
    <row r="146" spans="1:19" x14ac:dyDescent="0.25">
      <c r="A146" s="114" t="str">
        <f t="shared" si="2"/>
        <v>Western AustraliaIn-training41974Initial</v>
      </c>
      <c r="B146" s="4">
        <v>281</v>
      </c>
      <c r="C146" s="3" t="s">
        <v>9</v>
      </c>
      <c r="D146" s="3" t="s">
        <v>80</v>
      </c>
      <c r="E146" s="5">
        <v>2015.2</v>
      </c>
      <c r="F146" s="5">
        <v>83</v>
      </c>
      <c r="G146" s="82">
        <v>41974</v>
      </c>
      <c r="H146" s="5">
        <v>40075</v>
      </c>
      <c r="I146" s="5">
        <v>0</v>
      </c>
      <c r="J146" s="3" t="s">
        <v>31</v>
      </c>
      <c r="K146" s="5">
        <v>39637</v>
      </c>
      <c r="L146" s="5">
        <v>40513</v>
      </c>
      <c r="M146" s="5">
        <v>40360</v>
      </c>
      <c r="N146" s="5">
        <v>99.3</v>
      </c>
      <c r="O146" s="3" t="s">
        <v>28</v>
      </c>
      <c r="P146" s="5">
        <v>40637</v>
      </c>
      <c r="Q146" s="5">
        <v>0</v>
      </c>
      <c r="R146" s="115"/>
      <c r="S146" s="3"/>
    </row>
    <row r="147" spans="1:19" x14ac:dyDescent="0.25">
      <c r="A147" s="114" t="str">
        <f t="shared" si="2"/>
        <v>Western AustraliaIn-training41974First revision</v>
      </c>
      <c r="B147" s="4">
        <v>282</v>
      </c>
      <c r="C147" s="3" t="s">
        <v>9</v>
      </c>
      <c r="D147" s="3" t="s">
        <v>80</v>
      </c>
      <c r="E147" s="5">
        <v>2015.2</v>
      </c>
      <c r="F147" s="5">
        <v>84</v>
      </c>
      <c r="G147" s="82">
        <v>41974</v>
      </c>
      <c r="H147" s="5">
        <v>40644</v>
      </c>
      <c r="I147" s="5">
        <v>0</v>
      </c>
      <c r="J147" s="3" t="s">
        <v>130</v>
      </c>
      <c r="K147" s="5">
        <v>40423</v>
      </c>
      <c r="L147" s="5">
        <v>40865</v>
      </c>
      <c r="M147" s="5">
        <v>40360</v>
      </c>
      <c r="N147" s="5">
        <v>100.7</v>
      </c>
      <c r="O147" s="3" t="s">
        <v>28</v>
      </c>
      <c r="P147" s="5">
        <v>40438</v>
      </c>
      <c r="Q147" s="5">
        <v>0</v>
      </c>
      <c r="R147" s="115"/>
      <c r="S147" s="3"/>
    </row>
    <row r="148" spans="1:19" x14ac:dyDescent="0.25">
      <c r="A148" s="114" t="str">
        <f t="shared" si="2"/>
        <v>Western AustraliaIn-training42064Initial</v>
      </c>
      <c r="B148" s="4">
        <v>283</v>
      </c>
      <c r="C148" s="3" t="s">
        <v>9</v>
      </c>
      <c r="D148" s="3" t="s">
        <v>80</v>
      </c>
      <c r="E148" s="5">
        <v>2015.3</v>
      </c>
      <c r="F148" s="5">
        <v>84</v>
      </c>
      <c r="G148" s="82">
        <v>42064</v>
      </c>
      <c r="H148" s="5">
        <v>42400</v>
      </c>
      <c r="I148" s="5">
        <v>0</v>
      </c>
      <c r="J148" s="3" t="s">
        <v>31</v>
      </c>
      <c r="K148" s="5">
        <v>41949</v>
      </c>
      <c r="L148" s="5">
        <v>42851</v>
      </c>
      <c r="M148" s="5">
        <v>42392</v>
      </c>
      <c r="N148" s="5">
        <v>100</v>
      </c>
      <c r="O148" s="3" t="s">
        <v>28</v>
      </c>
      <c r="P148" s="5">
        <v>42433</v>
      </c>
      <c r="Q148" s="5">
        <v>0</v>
      </c>
      <c r="R148" s="115"/>
      <c r="S148" s="3"/>
    </row>
    <row r="149" spans="1:19" x14ac:dyDescent="0.25">
      <c r="A149" s="114" t="str">
        <f t="shared" si="2"/>
        <v>Western AustraliaIn-training42064First revision</v>
      </c>
      <c r="B149" s="4">
        <v>284</v>
      </c>
      <c r="C149" s="3" t="s">
        <v>9</v>
      </c>
      <c r="D149" s="3" t="s">
        <v>80</v>
      </c>
      <c r="E149" s="5">
        <v>2015.3</v>
      </c>
      <c r="F149" s="5">
        <v>85</v>
      </c>
      <c r="G149" s="82">
        <v>42064</v>
      </c>
      <c r="H149" s="5">
        <v>42992</v>
      </c>
      <c r="I149" s="5">
        <v>0</v>
      </c>
      <c r="J149" s="3" t="s">
        <v>130</v>
      </c>
      <c r="K149" s="5">
        <v>42799</v>
      </c>
      <c r="L149" s="5">
        <v>43185</v>
      </c>
      <c r="M149" s="5">
        <v>42392</v>
      </c>
      <c r="N149" s="5">
        <v>101.4</v>
      </c>
      <c r="O149" s="3" t="s">
        <v>28</v>
      </c>
      <c r="P149" s="5">
        <v>42427</v>
      </c>
      <c r="Q149" s="5">
        <v>0</v>
      </c>
      <c r="R149" s="115"/>
      <c r="S149" s="3"/>
    </row>
    <row r="150" spans="1:19" x14ac:dyDescent="0.25">
      <c r="A150" s="114" t="str">
        <f t="shared" si="2"/>
        <v>Western AustraliaIn-training42156Initial</v>
      </c>
      <c r="B150" s="4">
        <v>285</v>
      </c>
      <c r="C150" s="3" t="s">
        <v>9</v>
      </c>
      <c r="D150" s="3" t="s">
        <v>80</v>
      </c>
      <c r="E150" s="5">
        <v>2015.4</v>
      </c>
      <c r="F150" s="5">
        <v>84</v>
      </c>
      <c r="G150" s="82">
        <v>42156</v>
      </c>
      <c r="H150" s="5">
        <v>41352</v>
      </c>
      <c r="I150" s="5">
        <v>0</v>
      </c>
      <c r="J150" s="3" t="s">
        <v>31</v>
      </c>
      <c r="K150" s="5">
        <v>38530</v>
      </c>
      <c r="L150" s="5">
        <v>44174</v>
      </c>
      <c r="M150" s="5">
        <v>43019</v>
      </c>
      <c r="N150" s="5">
        <v>96.1</v>
      </c>
      <c r="O150" s="3" t="s">
        <v>28</v>
      </c>
      <c r="P150" s="5">
        <v>42290</v>
      </c>
      <c r="Q150" s="5">
        <v>0</v>
      </c>
      <c r="R150" s="115"/>
      <c r="S150" s="3"/>
    </row>
    <row r="151" spans="1:19" x14ac:dyDescent="0.25">
      <c r="A151" s="114" t="str">
        <f t="shared" si="2"/>
        <v>Western AustraliaIn-training42156First revision</v>
      </c>
      <c r="B151" s="4">
        <v>286</v>
      </c>
      <c r="C151" s="3" t="s">
        <v>9</v>
      </c>
      <c r="D151" s="3" t="s">
        <v>80</v>
      </c>
      <c r="E151" s="5">
        <v>2015.4</v>
      </c>
      <c r="F151" s="5">
        <v>85</v>
      </c>
      <c r="G151" s="82">
        <v>42156</v>
      </c>
      <c r="H151" s="5">
        <v>43569</v>
      </c>
      <c r="I151" s="5">
        <v>0</v>
      </c>
      <c r="J151" s="3" t="s">
        <v>130</v>
      </c>
      <c r="K151" s="5">
        <v>43205</v>
      </c>
      <c r="L151" s="5">
        <v>43933</v>
      </c>
      <c r="M151" s="5">
        <v>43019</v>
      </c>
      <c r="N151" s="5">
        <v>101.3</v>
      </c>
      <c r="O151" s="3" t="s">
        <v>28</v>
      </c>
      <c r="P151" s="5">
        <v>42961</v>
      </c>
      <c r="Q151" s="5">
        <v>0</v>
      </c>
      <c r="R151" s="115"/>
      <c r="S151" s="3"/>
    </row>
    <row r="152" spans="1:19" x14ac:dyDescent="0.25">
      <c r="A152" s="114" t="str">
        <f t="shared" si="2"/>
        <v>Western AustraliaIn-training42248Initial</v>
      </c>
      <c r="B152" s="4">
        <v>287</v>
      </c>
      <c r="C152" s="3" t="s">
        <v>9</v>
      </c>
      <c r="D152" s="3" t="s">
        <v>80</v>
      </c>
      <c r="E152" s="5">
        <v>2016.1</v>
      </c>
      <c r="F152" s="5">
        <v>86</v>
      </c>
      <c r="G152" s="82">
        <v>42248</v>
      </c>
      <c r="H152" s="5">
        <v>42082</v>
      </c>
      <c r="I152" s="5">
        <v>0</v>
      </c>
      <c r="J152" s="3" t="s">
        <v>31</v>
      </c>
      <c r="K152" s="5">
        <v>41614</v>
      </c>
      <c r="L152" s="5">
        <v>42550</v>
      </c>
      <c r="M152" s="5">
        <v>41429</v>
      </c>
      <c r="N152" s="5">
        <v>101.6</v>
      </c>
      <c r="O152" s="3" t="s">
        <v>27</v>
      </c>
      <c r="P152" s="5">
        <v>41253</v>
      </c>
      <c r="Q152" s="5">
        <v>0</v>
      </c>
      <c r="R152" s="115"/>
      <c r="S152" s="3"/>
    </row>
    <row r="153" spans="1:19" x14ac:dyDescent="0.25">
      <c r="A153" s="114" t="str">
        <f t="shared" si="2"/>
        <v>Western AustraliaIn-training42248First revision</v>
      </c>
      <c r="B153" s="4">
        <v>288</v>
      </c>
      <c r="C153" s="3" t="s">
        <v>9</v>
      </c>
      <c r="D153" s="3" t="s">
        <v>80</v>
      </c>
      <c r="E153" s="5">
        <v>2016.1</v>
      </c>
      <c r="F153" s="5">
        <v>87</v>
      </c>
      <c r="G153" s="82">
        <v>42248</v>
      </c>
      <c r="H153" s="5">
        <v>42885</v>
      </c>
      <c r="I153" s="5">
        <v>0</v>
      </c>
      <c r="J153" s="3" t="s">
        <v>130</v>
      </c>
      <c r="K153" s="5">
        <v>42587</v>
      </c>
      <c r="L153" s="5">
        <v>43183</v>
      </c>
      <c r="M153" s="5">
        <v>41429</v>
      </c>
      <c r="N153" s="5">
        <v>103.5</v>
      </c>
      <c r="O153" s="3" t="s">
        <v>27</v>
      </c>
      <c r="P153" s="5">
        <v>41405</v>
      </c>
      <c r="Q153" s="5">
        <v>0</v>
      </c>
      <c r="R153" s="115"/>
      <c r="S153" s="3"/>
    </row>
    <row r="154" spans="1:19" x14ac:dyDescent="0.25">
      <c r="A154" s="114" t="str">
        <f t="shared" si="2"/>
        <v>Western AustraliaCancellations/withdrawals41974Initial</v>
      </c>
      <c r="B154" s="4">
        <v>257</v>
      </c>
      <c r="C154" s="3" t="s">
        <v>9</v>
      </c>
      <c r="D154" s="3" t="s">
        <v>77</v>
      </c>
      <c r="E154" s="5">
        <v>2015.2</v>
      </c>
      <c r="F154" s="5">
        <v>83</v>
      </c>
      <c r="G154" s="82">
        <v>41974</v>
      </c>
      <c r="H154" s="5">
        <v>3314</v>
      </c>
      <c r="I154" s="5">
        <v>0</v>
      </c>
      <c r="J154" s="3" t="s">
        <v>31</v>
      </c>
      <c r="K154" s="5">
        <v>3060</v>
      </c>
      <c r="L154" s="5">
        <v>3568</v>
      </c>
      <c r="M154" s="5">
        <v>2783</v>
      </c>
      <c r="N154" s="5">
        <v>119.1</v>
      </c>
      <c r="O154" s="3" t="s">
        <v>27</v>
      </c>
      <c r="P154" s="5">
        <v>2658</v>
      </c>
      <c r="Q154" s="5">
        <v>0</v>
      </c>
      <c r="R154" s="115"/>
      <c r="S154" s="3"/>
    </row>
    <row r="155" spans="1:19" x14ac:dyDescent="0.25">
      <c r="A155" s="114" t="str">
        <f t="shared" si="2"/>
        <v>Western AustraliaCancellations/withdrawals41974First revision</v>
      </c>
      <c r="B155" s="4">
        <v>258</v>
      </c>
      <c r="C155" s="3" t="s">
        <v>9</v>
      </c>
      <c r="D155" s="3" t="s">
        <v>77</v>
      </c>
      <c r="E155" s="5">
        <v>2015.2</v>
      </c>
      <c r="F155" s="5">
        <v>84</v>
      </c>
      <c r="G155" s="82">
        <v>41974</v>
      </c>
      <c r="H155" s="5">
        <v>3042</v>
      </c>
      <c r="I155" s="5">
        <v>0</v>
      </c>
      <c r="J155" s="3" t="s">
        <v>130</v>
      </c>
      <c r="K155" s="5">
        <v>2951</v>
      </c>
      <c r="L155" s="5">
        <v>3133</v>
      </c>
      <c r="M155" s="5">
        <v>2783</v>
      </c>
      <c r="N155" s="5">
        <v>109.3</v>
      </c>
      <c r="O155" s="3" t="s">
        <v>27</v>
      </c>
      <c r="P155" s="5">
        <v>2780</v>
      </c>
      <c r="Q155" s="5">
        <v>0</v>
      </c>
      <c r="R155" s="115"/>
      <c r="S155" s="3"/>
    </row>
    <row r="156" spans="1:19" x14ac:dyDescent="0.25">
      <c r="A156" s="114" t="str">
        <f t="shared" si="2"/>
        <v>Western AustraliaCancellations/withdrawals42064Initial</v>
      </c>
      <c r="B156" s="4">
        <v>259</v>
      </c>
      <c r="C156" s="3" t="s">
        <v>9</v>
      </c>
      <c r="D156" s="3" t="s">
        <v>77</v>
      </c>
      <c r="E156" s="5">
        <v>2015.3</v>
      </c>
      <c r="F156" s="5">
        <v>84</v>
      </c>
      <c r="G156" s="82">
        <v>42064</v>
      </c>
      <c r="H156" s="5">
        <v>2762</v>
      </c>
      <c r="I156" s="5">
        <v>0</v>
      </c>
      <c r="J156" s="3" t="s">
        <v>31</v>
      </c>
      <c r="K156" s="5">
        <v>2525</v>
      </c>
      <c r="L156" s="5">
        <v>2999</v>
      </c>
      <c r="M156" s="5">
        <v>2242</v>
      </c>
      <c r="N156" s="5">
        <v>123.2</v>
      </c>
      <c r="O156" s="3" t="s">
        <v>27</v>
      </c>
      <c r="P156" s="5">
        <v>2227</v>
      </c>
      <c r="Q156" s="5">
        <v>0</v>
      </c>
      <c r="R156" s="115"/>
      <c r="S156" s="3"/>
    </row>
    <row r="157" spans="1:19" x14ac:dyDescent="0.25">
      <c r="A157" s="114" t="str">
        <f t="shared" si="2"/>
        <v>Western AustraliaCancellations/withdrawals42064First revision</v>
      </c>
      <c r="B157" s="4">
        <v>260</v>
      </c>
      <c r="C157" s="3" t="s">
        <v>9</v>
      </c>
      <c r="D157" s="3" t="s">
        <v>77</v>
      </c>
      <c r="E157" s="5">
        <v>2015.3</v>
      </c>
      <c r="F157" s="5">
        <v>85</v>
      </c>
      <c r="G157" s="82">
        <v>42064</v>
      </c>
      <c r="H157" s="5">
        <v>2445</v>
      </c>
      <c r="I157" s="5">
        <v>0</v>
      </c>
      <c r="J157" s="3" t="s">
        <v>130</v>
      </c>
      <c r="K157" s="5">
        <v>2346</v>
      </c>
      <c r="L157" s="5">
        <v>2544</v>
      </c>
      <c r="M157" s="5">
        <v>2242</v>
      </c>
      <c r="N157" s="5">
        <v>109.1</v>
      </c>
      <c r="O157" s="3" t="s">
        <v>27</v>
      </c>
      <c r="P157" s="5">
        <v>2238</v>
      </c>
      <c r="Q157" s="5">
        <v>0</v>
      </c>
      <c r="R157" s="115"/>
      <c r="S157" s="3"/>
    </row>
    <row r="158" spans="1:19" x14ac:dyDescent="0.25">
      <c r="A158" s="114" t="str">
        <f t="shared" si="2"/>
        <v>Western AustraliaCancellations/withdrawals42156Initial</v>
      </c>
      <c r="B158" s="4">
        <v>261</v>
      </c>
      <c r="C158" s="3" t="s">
        <v>9</v>
      </c>
      <c r="D158" s="3" t="s">
        <v>77</v>
      </c>
      <c r="E158" s="5">
        <v>2015.4</v>
      </c>
      <c r="F158" s="5">
        <v>84</v>
      </c>
      <c r="G158" s="82">
        <v>42156</v>
      </c>
      <c r="H158" s="5">
        <v>3916</v>
      </c>
      <c r="I158" s="5">
        <v>0</v>
      </c>
      <c r="J158" s="3" t="s">
        <v>31</v>
      </c>
      <c r="K158" s="5">
        <v>3280</v>
      </c>
      <c r="L158" s="5">
        <v>4552</v>
      </c>
      <c r="M158" s="5">
        <v>2191</v>
      </c>
      <c r="N158" s="5">
        <v>178.7</v>
      </c>
      <c r="O158" s="3" t="s">
        <v>27</v>
      </c>
      <c r="P158" s="5">
        <v>1760</v>
      </c>
      <c r="Q158" s="5">
        <v>0</v>
      </c>
      <c r="R158" s="115"/>
      <c r="S158" s="3"/>
    </row>
    <row r="159" spans="1:19" x14ac:dyDescent="0.25">
      <c r="A159" s="114" t="str">
        <f t="shared" si="2"/>
        <v>Western AustraliaCancellations/withdrawals42156First revision</v>
      </c>
      <c r="B159" s="4">
        <v>262</v>
      </c>
      <c r="C159" s="3" t="s">
        <v>9</v>
      </c>
      <c r="D159" s="3" t="s">
        <v>77</v>
      </c>
      <c r="E159" s="5">
        <v>2015.4</v>
      </c>
      <c r="F159" s="5">
        <v>85</v>
      </c>
      <c r="G159" s="82">
        <v>42156</v>
      </c>
      <c r="H159" s="5">
        <v>2710</v>
      </c>
      <c r="I159" s="5">
        <v>0</v>
      </c>
      <c r="J159" s="3" t="s">
        <v>130</v>
      </c>
      <c r="K159" s="5">
        <v>2465</v>
      </c>
      <c r="L159" s="5">
        <v>2955</v>
      </c>
      <c r="M159" s="5">
        <v>2191</v>
      </c>
      <c r="N159" s="5">
        <v>123.7</v>
      </c>
      <c r="O159" s="3" t="s">
        <v>27</v>
      </c>
      <c r="P159" s="5">
        <v>2187</v>
      </c>
      <c r="Q159" s="5">
        <v>0</v>
      </c>
      <c r="R159" s="115"/>
      <c r="S159" s="3"/>
    </row>
    <row r="160" spans="1:19" x14ac:dyDescent="0.25">
      <c r="A160" s="114" t="str">
        <f t="shared" si="2"/>
        <v>Western AustraliaCancellations/withdrawals42248Initial</v>
      </c>
      <c r="B160" s="4">
        <v>263</v>
      </c>
      <c r="C160" s="3" t="s">
        <v>9</v>
      </c>
      <c r="D160" s="3" t="s">
        <v>77</v>
      </c>
      <c r="E160" s="5">
        <v>2016.1</v>
      </c>
      <c r="F160" s="5">
        <v>86</v>
      </c>
      <c r="G160" s="82">
        <v>42248</v>
      </c>
      <c r="H160" s="5">
        <v>3491</v>
      </c>
      <c r="I160" s="5">
        <v>0</v>
      </c>
      <c r="J160" s="3" t="s">
        <v>31</v>
      </c>
      <c r="K160" s="5">
        <v>3103</v>
      </c>
      <c r="L160" s="5">
        <v>3879</v>
      </c>
      <c r="M160" s="5">
        <v>2844</v>
      </c>
      <c r="N160" s="5">
        <v>122.7</v>
      </c>
      <c r="O160" s="3" t="s">
        <v>27</v>
      </c>
      <c r="P160" s="5">
        <v>2834</v>
      </c>
      <c r="Q160" s="5">
        <v>0</v>
      </c>
      <c r="R160" s="115"/>
      <c r="S160" s="3"/>
    </row>
    <row r="161" spans="1:19" x14ac:dyDescent="0.25">
      <c r="A161" s="114" t="str">
        <f t="shared" si="2"/>
        <v>Western AustraliaCancellations/withdrawals42248First revision</v>
      </c>
      <c r="B161" s="4">
        <v>264</v>
      </c>
      <c r="C161" s="3" t="s">
        <v>9</v>
      </c>
      <c r="D161" s="3" t="s">
        <v>77</v>
      </c>
      <c r="E161" s="5">
        <v>2016.1</v>
      </c>
      <c r="F161" s="5">
        <v>87</v>
      </c>
      <c r="G161" s="82">
        <v>42248</v>
      </c>
      <c r="H161" s="5">
        <v>3069</v>
      </c>
      <c r="I161" s="5">
        <v>0</v>
      </c>
      <c r="J161" s="3" t="s">
        <v>130</v>
      </c>
      <c r="K161" s="5">
        <v>2908</v>
      </c>
      <c r="L161" s="5">
        <v>3230</v>
      </c>
      <c r="M161" s="5">
        <v>2844</v>
      </c>
      <c r="N161" s="5">
        <v>107.9</v>
      </c>
      <c r="O161" s="3" t="s">
        <v>27</v>
      </c>
      <c r="P161" s="5">
        <v>2841</v>
      </c>
      <c r="Q161" s="5">
        <v>0</v>
      </c>
      <c r="R161" s="115"/>
      <c r="S161" s="3"/>
    </row>
    <row r="162" spans="1:19" x14ac:dyDescent="0.25">
      <c r="A162" s="114" t="str">
        <f t="shared" si="2"/>
        <v>TasmaniaCommencements42339Initial</v>
      </c>
      <c r="B162" s="4">
        <v>201</v>
      </c>
      <c r="C162" s="3" t="s">
        <v>7</v>
      </c>
      <c r="D162" s="3" t="s">
        <v>78</v>
      </c>
      <c r="E162" s="5">
        <v>2016.2</v>
      </c>
      <c r="F162" s="5">
        <v>87</v>
      </c>
      <c r="G162" s="82">
        <v>42339</v>
      </c>
      <c r="H162" s="5">
        <v>1010</v>
      </c>
      <c r="I162" s="5">
        <v>0</v>
      </c>
      <c r="J162" s="3" t="s">
        <v>31</v>
      </c>
      <c r="K162" s="5">
        <v>1009</v>
      </c>
      <c r="L162" s="5">
        <v>1011</v>
      </c>
      <c r="M162" s="5">
        <v>1012</v>
      </c>
      <c r="N162" s="5">
        <v>99.8</v>
      </c>
      <c r="O162" s="3" t="s">
        <v>27</v>
      </c>
      <c r="P162" s="5">
        <v>1010</v>
      </c>
      <c r="Q162" s="5">
        <v>0</v>
      </c>
      <c r="R162" s="115"/>
      <c r="S162" s="3"/>
    </row>
    <row r="163" spans="1:19" x14ac:dyDescent="0.25">
      <c r="A163" s="114" t="str">
        <f t="shared" si="2"/>
        <v>TasmaniaCommencements42339First revision</v>
      </c>
      <c r="B163" s="4">
        <v>202</v>
      </c>
      <c r="C163" s="3" t="s">
        <v>7</v>
      </c>
      <c r="D163" s="3" t="s">
        <v>78</v>
      </c>
      <c r="E163" s="5">
        <v>2016.2</v>
      </c>
      <c r="F163" s="5">
        <v>88</v>
      </c>
      <c r="G163" s="82">
        <v>42339</v>
      </c>
      <c r="H163" s="5">
        <v>1012</v>
      </c>
      <c r="I163" s="5">
        <v>0</v>
      </c>
      <c r="J163" s="3" t="s">
        <v>130</v>
      </c>
      <c r="K163" s="5">
        <v>1011</v>
      </c>
      <c r="L163" s="5">
        <v>1013</v>
      </c>
      <c r="M163" s="5">
        <v>1012</v>
      </c>
      <c r="N163" s="5">
        <v>100</v>
      </c>
      <c r="O163" s="3" t="s">
        <v>27</v>
      </c>
      <c r="P163" s="5">
        <v>1012</v>
      </c>
      <c r="Q163" s="5">
        <v>0</v>
      </c>
      <c r="R163" s="115"/>
      <c r="S163" s="3"/>
    </row>
    <row r="164" spans="1:19" x14ac:dyDescent="0.25">
      <c r="A164" s="114" t="str">
        <f t="shared" si="2"/>
        <v>TasmaniaCommencements42430Initial</v>
      </c>
      <c r="B164" s="4">
        <v>203</v>
      </c>
      <c r="C164" s="3" t="s">
        <v>7</v>
      </c>
      <c r="D164" s="3" t="s">
        <v>78</v>
      </c>
      <c r="E164" s="5">
        <v>2016.3</v>
      </c>
      <c r="F164" s="5">
        <v>88</v>
      </c>
      <c r="G164" s="82">
        <v>42430</v>
      </c>
      <c r="H164" s="5">
        <v>1458</v>
      </c>
      <c r="I164" s="5">
        <v>0</v>
      </c>
      <c r="J164" s="3" t="s">
        <v>31</v>
      </c>
      <c r="K164" s="5">
        <v>1451</v>
      </c>
      <c r="L164" s="5">
        <v>1465</v>
      </c>
      <c r="M164" s="5">
        <v>1459</v>
      </c>
      <c r="N164" s="5">
        <v>99.9</v>
      </c>
      <c r="O164" s="3" t="s">
        <v>28</v>
      </c>
      <c r="P164" s="5">
        <v>1457</v>
      </c>
      <c r="Q164" s="5">
        <v>0</v>
      </c>
      <c r="R164" s="115"/>
      <c r="S164" s="3"/>
    </row>
    <row r="165" spans="1:19" x14ac:dyDescent="0.25">
      <c r="A165" s="114" t="str">
        <f t="shared" si="2"/>
        <v>TasmaniaCommencements42430First revision</v>
      </c>
      <c r="B165" s="4">
        <v>204</v>
      </c>
      <c r="C165" s="3" t="s">
        <v>7</v>
      </c>
      <c r="D165" s="3" t="s">
        <v>78</v>
      </c>
      <c r="E165" s="5">
        <v>2016.3</v>
      </c>
      <c r="F165" s="5">
        <v>89</v>
      </c>
      <c r="G165" s="82">
        <v>42430</v>
      </c>
      <c r="H165" s="5">
        <v>1461</v>
      </c>
      <c r="I165" s="5">
        <v>0</v>
      </c>
      <c r="J165" s="3" t="s">
        <v>130</v>
      </c>
      <c r="K165" s="5">
        <v>1458</v>
      </c>
      <c r="L165" s="5">
        <v>1464</v>
      </c>
      <c r="M165" s="5">
        <v>1459</v>
      </c>
      <c r="N165" s="5">
        <v>100.1</v>
      </c>
      <c r="O165" s="3" t="s">
        <v>28</v>
      </c>
      <c r="P165" s="5">
        <v>1460</v>
      </c>
      <c r="Q165" s="5">
        <v>0</v>
      </c>
      <c r="R165" s="115"/>
      <c r="S165" s="3"/>
    </row>
    <row r="166" spans="1:19" x14ac:dyDescent="0.25">
      <c r="A166" s="114" t="str">
        <f t="shared" si="2"/>
        <v>TasmaniaCommencements42522Initial</v>
      </c>
      <c r="B166" s="4">
        <v>205</v>
      </c>
      <c r="C166" s="3" t="s">
        <v>7</v>
      </c>
      <c r="D166" s="3" t="s">
        <v>78</v>
      </c>
      <c r="E166" s="5">
        <v>2016.4</v>
      </c>
      <c r="F166" s="5">
        <v>89</v>
      </c>
      <c r="G166" s="82">
        <v>42522</v>
      </c>
      <c r="H166" s="5">
        <v>1152</v>
      </c>
      <c r="I166" s="5">
        <v>0</v>
      </c>
      <c r="J166" s="3" t="s">
        <v>31</v>
      </c>
      <c r="K166" s="5">
        <v>1146</v>
      </c>
      <c r="L166" s="5">
        <v>1158</v>
      </c>
      <c r="M166" s="5">
        <v>1152</v>
      </c>
      <c r="N166" s="5">
        <v>100</v>
      </c>
      <c r="O166" s="3" t="s">
        <v>28</v>
      </c>
      <c r="P166" s="5">
        <v>1151</v>
      </c>
      <c r="Q166" s="5">
        <v>0</v>
      </c>
      <c r="R166" s="115"/>
      <c r="S166" s="3"/>
    </row>
    <row r="167" spans="1:19" x14ac:dyDescent="0.25">
      <c r="A167" s="114" t="str">
        <f t="shared" si="2"/>
        <v>TasmaniaCommencements42522First revision</v>
      </c>
      <c r="B167" s="4">
        <v>206</v>
      </c>
      <c r="C167" s="3" t="s">
        <v>7</v>
      </c>
      <c r="D167" s="3" t="s">
        <v>78</v>
      </c>
      <c r="E167" s="5">
        <v>2016.4</v>
      </c>
      <c r="F167" s="5">
        <v>90</v>
      </c>
      <c r="G167" s="82">
        <v>42522</v>
      </c>
      <c r="H167" s="5">
        <v>1152</v>
      </c>
      <c r="I167" s="5">
        <v>0</v>
      </c>
      <c r="J167" s="3" t="s">
        <v>130</v>
      </c>
      <c r="K167" s="5">
        <v>1150</v>
      </c>
      <c r="L167" s="5">
        <v>1154</v>
      </c>
      <c r="M167" s="5">
        <v>1152</v>
      </c>
      <c r="N167" s="5">
        <v>100</v>
      </c>
      <c r="O167" s="3" t="s">
        <v>28</v>
      </c>
      <c r="P167" s="5">
        <v>1152</v>
      </c>
      <c r="Q167" s="5">
        <v>0</v>
      </c>
      <c r="R167" s="115"/>
      <c r="S167" s="3"/>
    </row>
    <row r="168" spans="1:19" x14ac:dyDescent="0.25">
      <c r="A168" s="114" t="str">
        <f t="shared" si="2"/>
        <v>TasmaniaCommencements42614Initial</v>
      </c>
      <c r="B168" s="4">
        <v>207</v>
      </c>
      <c r="C168" s="3" t="s">
        <v>7</v>
      </c>
      <c r="D168" s="3" t="s">
        <v>78</v>
      </c>
      <c r="E168" s="5">
        <v>2017.1</v>
      </c>
      <c r="F168" s="5">
        <v>90</v>
      </c>
      <c r="G168" s="82">
        <v>42614</v>
      </c>
      <c r="H168" s="5">
        <v>1193</v>
      </c>
      <c r="I168" s="5">
        <v>0</v>
      </c>
      <c r="J168" s="3" t="s">
        <v>31</v>
      </c>
      <c r="K168" s="5">
        <v>1187</v>
      </c>
      <c r="L168" s="5">
        <v>1199</v>
      </c>
      <c r="M168" s="5">
        <v>1198</v>
      </c>
      <c r="N168" s="5">
        <v>99.6</v>
      </c>
      <c r="O168" s="3" t="s">
        <v>28</v>
      </c>
      <c r="P168" s="5">
        <v>1192</v>
      </c>
      <c r="Q168" s="5">
        <v>0</v>
      </c>
      <c r="R168" s="115"/>
      <c r="S168" s="3"/>
    </row>
    <row r="169" spans="1:19" x14ac:dyDescent="0.25">
      <c r="A169" s="114" t="str">
        <f t="shared" si="2"/>
        <v>TasmaniaCommencements42614First revision</v>
      </c>
      <c r="B169" s="4">
        <v>208</v>
      </c>
      <c r="C169" s="3" t="s">
        <v>7</v>
      </c>
      <c r="D169" s="3" t="s">
        <v>78</v>
      </c>
      <c r="E169" s="5">
        <v>2017.1</v>
      </c>
      <c r="F169" s="5">
        <v>91</v>
      </c>
      <c r="G169" s="82">
        <v>42614</v>
      </c>
      <c r="H169" s="5">
        <v>1199</v>
      </c>
      <c r="I169" s="5">
        <v>0</v>
      </c>
      <c r="J169" s="3" t="s">
        <v>130</v>
      </c>
      <c r="K169" s="5">
        <v>1197</v>
      </c>
      <c r="L169" s="5">
        <v>1201</v>
      </c>
      <c r="M169" s="5">
        <v>1198</v>
      </c>
      <c r="N169" s="5">
        <v>100.1</v>
      </c>
      <c r="O169" s="3" t="s">
        <v>28</v>
      </c>
      <c r="P169" s="5">
        <v>1198</v>
      </c>
      <c r="Q169" s="5">
        <v>0</v>
      </c>
      <c r="R169" s="115"/>
      <c r="S169" s="3"/>
    </row>
    <row r="170" spans="1:19" x14ac:dyDescent="0.25">
      <c r="A170" s="114" t="str">
        <f t="shared" si="2"/>
        <v>TasmaniaCompletions42339Initial</v>
      </c>
      <c r="B170" s="4">
        <v>209</v>
      </c>
      <c r="C170" s="3" t="s">
        <v>7</v>
      </c>
      <c r="D170" s="3" t="s">
        <v>79</v>
      </c>
      <c r="E170" s="5">
        <v>2016.2</v>
      </c>
      <c r="F170" s="5">
        <v>87</v>
      </c>
      <c r="G170" s="82">
        <v>42339</v>
      </c>
      <c r="H170" s="5">
        <v>1013</v>
      </c>
      <c r="I170" s="5">
        <v>0</v>
      </c>
      <c r="J170" s="3" t="s">
        <v>31</v>
      </c>
      <c r="K170" s="5">
        <v>956</v>
      </c>
      <c r="L170" s="5">
        <v>1070</v>
      </c>
      <c r="M170" s="5">
        <v>1009</v>
      </c>
      <c r="N170" s="5">
        <v>100.4</v>
      </c>
      <c r="O170" s="3" t="s">
        <v>28</v>
      </c>
      <c r="P170" s="5">
        <v>961</v>
      </c>
      <c r="Q170" s="5">
        <v>0</v>
      </c>
      <c r="R170" s="115"/>
      <c r="S170" s="3"/>
    </row>
    <row r="171" spans="1:19" x14ac:dyDescent="0.25">
      <c r="A171" s="114" t="str">
        <f t="shared" si="2"/>
        <v>TasmaniaCompletions42339First revision</v>
      </c>
      <c r="B171" s="4">
        <v>210</v>
      </c>
      <c r="C171" s="3" t="s">
        <v>7</v>
      </c>
      <c r="D171" s="3" t="s">
        <v>79</v>
      </c>
      <c r="E171" s="5">
        <v>2016.2</v>
      </c>
      <c r="F171" s="5">
        <v>88</v>
      </c>
      <c r="G171" s="82">
        <v>42339</v>
      </c>
      <c r="H171" s="5">
        <v>1023</v>
      </c>
      <c r="I171" s="5">
        <v>0</v>
      </c>
      <c r="J171" s="3" t="s">
        <v>130</v>
      </c>
      <c r="K171" s="5">
        <v>990</v>
      </c>
      <c r="L171" s="5">
        <v>1056</v>
      </c>
      <c r="M171" s="5">
        <v>1009</v>
      </c>
      <c r="N171" s="5">
        <v>101.4</v>
      </c>
      <c r="O171" s="3" t="s">
        <v>28</v>
      </c>
      <c r="P171" s="5">
        <v>1000</v>
      </c>
      <c r="Q171" s="5">
        <v>0</v>
      </c>
      <c r="R171" s="115"/>
      <c r="S171" s="3"/>
    </row>
    <row r="172" spans="1:19" x14ac:dyDescent="0.25">
      <c r="A172" s="114" t="str">
        <f t="shared" si="2"/>
        <v>TasmaniaCompletions42430Initial</v>
      </c>
      <c r="B172" s="4">
        <v>211</v>
      </c>
      <c r="C172" s="3" t="s">
        <v>7</v>
      </c>
      <c r="D172" s="3" t="s">
        <v>79</v>
      </c>
      <c r="E172" s="5">
        <v>2016.3</v>
      </c>
      <c r="F172" s="5">
        <v>88</v>
      </c>
      <c r="G172" s="82">
        <v>42430</v>
      </c>
      <c r="H172" s="5">
        <v>730</v>
      </c>
      <c r="I172" s="5">
        <v>0</v>
      </c>
      <c r="J172" s="3" t="s">
        <v>31</v>
      </c>
      <c r="K172" s="5">
        <v>692</v>
      </c>
      <c r="L172" s="5">
        <v>768</v>
      </c>
      <c r="M172" s="5">
        <v>712</v>
      </c>
      <c r="N172" s="5">
        <v>102.5</v>
      </c>
      <c r="O172" s="3" t="s">
        <v>28</v>
      </c>
      <c r="P172" s="5">
        <v>691</v>
      </c>
      <c r="Q172" s="5">
        <v>0</v>
      </c>
      <c r="R172" s="115"/>
      <c r="S172" s="3"/>
    </row>
    <row r="173" spans="1:19" x14ac:dyDescent="0.25">
      <c r="A173" s="114" t="str">
        <f t="shared" si="2"/>
        <v>TasmaniaCompletions42430First revision</v>
      </c>
      <c r="B173" s="4">
        <v>212</v>
      </c>
      <c r="C173" s="3" t="s">
        <v>7</v>
      </c>
      <c r="D173" s="3" t="s">
        <v>79</v>
      </c>
      <c r="E173" s="5">
        <v>2016.3</v>
      </c>
      <c r="F173" s="5">
        <v>89</v>
      </c>
      <c r="G173" s="82">
        <v>42430</v>
      </c>
      <c r="H173" s="5">
        <v>717</v>
      </c>
      <c r="I173" s="5">
        <v>0</v>
      </c>
      <c r="J173" s="3" t="s">
        <v>130</v>
      </c>
      <c r="K173" s="5">
        <v>697</v>
      </c>
      <c r="L173" s="5">
        <v>737</v>
      </c>
      <c r="M173" s="5">
        <v>712</v>
      </c>
      <c r="N173" s="5">
        <v>100.7</v>
      </c>
      <c r="O173" s="3" t="s">
        <v>28</v>
      </c>
      <c r="P173" s="5">
        <v>703</v>
      </c>
      <c r="Q173" s="5">
        <v>0</v>
      </c>
      <c r="R173" s="115"/>
      <c r="S173" s="3"/>
    </row>
    <row r="174" spans="1:19" x14ac:dyDescent="0.25">
      <c r="A174" s="114" t="str">
        <f t="shared" si="2"/>
        <v>TasmaniaCompletions42522Initial</v>
      </c>
      <c r="B174" s="4">
        <v>213</v>
      </c>
      <c r="C174" s="3" t="s">
        <v>7</v>
      </c>
      <c r="D174" s="3" t="s">
        <v>79</v>
      </c>
      <c r="E174" s="5">
        <v>2016.4</v>
      </c>
      <c r="F174" s="5">
        <v>89</v>
      </c>
      <c r="G174" s="82">
        <v>42522</v>
      </c>
      <c r="H174" s="5">
        <v>800</v>
      </c>
      <c r="I174" s="5">
        <v>0</v>
      </c>
      <c r="J174" s="3" t="s">
        <v>31</v>
      </c>
      <c r="K174" s="5">
        <v>759</v>
      </c>
      <c r="L174" s="5">
        <v>841</v>
      </c>
      <c r="M174" s="5">
        <v>797</v>
      </c>
      <c r="N174" s="5">
        <v>100.4</v>
      </c>
      <c r="O174" s="3" t="s">
        <v>28</v>
      </c>
      <c r="P174" s="5">
        <v>761</v>
      </c>
      <c r="Q174" s="5">
        <v>0</v>
      </c>
      <c r="R174" s="115"/>
      <c r="S174" s="3"/>
    </row>
    <row r="175" spans="1:19" x14ac:dyDescent="0.25">
      <c r="A175" s="114" t="str">
        <f t="shared" si="2"/>
        <v>TasmaniaCompletions42522First revision</v>
      </c>
      <c r="B175" s="4">
        <v>214</v>
      </c>
      <c r="C175" s="3" t="s">
        <v>7</v>
      </c>
      <c r="D175" s="3" t="s">
        <v>79</v>
      </c>
      <c r="E175" s="5">
        <v>2016.4</v>
      </c>
      <c r="F175" s="5">
        <v>90</v>
      </c>
      <c r="G175" s="82">
        <v>42522</v>
      </c>
      <c r="H175" s="5">
        <v>795</v>
      </c>
      <c r="I175" s="5">
        <v>0</v>
      </c>
      <c r="J175" s="3" t="s">
        <v>130</v>
      </c>
      <c r="K175" s="5">
        <v>784</v>
      </c>
      <c r="L175" s="5">
        <v>806</v>
      </c>
      <c r="M175" s="5">
        <v>797</v>
      </c>
      <c r="N175" s="5">
        <v>99.7</v>
      </c>
      <c r="O175" s="3" t="s">
        <v>28</v>
      </c>
      <c r="P175" s="5">
        <v>783</v>
      </c>
      <c r="Q175" s="5">
        <v>0</v>
      </c>
      <c r="R175" s="115"/>
      <c r="S175" s="3"/>
    </row>
    <row r="176" spans="1:19" x14ac:dyDescent="0.25">
      <c r="A176" s="114" t="str">
        <f t="shared" si="2"/>
        <v>TasmaniaCompletions42614Initial</v>
      </c>
      <c r="B176" s="4">
        <v>215</v>
      </c>
      <c r="C176" s="3" t="s">
        <v>7</v>
      </c>
      <c r="D176" s="3" t="s">
        <v>79</v>
      </c>
      <c r="E176" s="5">
        <v>2017.1</v>
      </c>
      <c r="F176" s="5">
        <v>90</v>
      </c>
      <c r="G176" s="82">
        <v>42614</v>
      </c>
      <c r="H176" s="5">
        <v>694</v>
      </c>
      <c r="I176" s="5">
        <v>0</v>
      </c>
      <c r="J176" s="3" t="s">
        <v>31</v>
      </c>
      <c r="K176" s="5">
        <v>673</v>
      </c>
      <c r="L176" s="5">
        <v>715</v>
      </c>
      <c r="M176" s="5">
        <v>700</v>
      </c>
      <c r="N176" s="5">
        <v>99.1</v>
      </c>
      <c r="O176" s="3" t="s">
        <v>28</v>
      </c>
      <c r="P176" s="5">
        <v>666</v>
      </c>
      <c r="Q176" s="5">
        <v>0</v>
      </c>
      <c r="R176" s="115"/>
      <c r="S176" s="3"/>
    </row>
    <row r="177" spans="1:19" x14ac:dyDescent="0.25">
      <c r="A177" s="114" t="str">
        <f t="shared" si="2"/>
        <v>TasmaniaCompletions42614First revision</v>
      </c>
      <c r="B177" s="4">
        <v>216</v>
      </c>
      <c r="C177" s="3" t="s">
        <v>7</v>
      </c>
      <c r="D177" s="3" t="s">
        <v>79</v>
      </c>
      <c r="E177" s="5">
        <v>2017.1</v>
      </c>
      <c r="F177" s="5">
        <v>91</v>
      </c>
      <c r="G177" s="82">
        <v>42614</v>
      </c>
      <c r="H177" s="5">
        <v>699</v>
      </c>
      <c r="I177" s="5">
        <v>0</v>
      </c>
      <c r="J177" s="3" t="s">
        <v>130</v>
      </c>
      <c r="K177" s="5">
        <v>687</v>
      </c>
      <c r="L177" s="5">
        <v>711</v>
      </c>
      <c r="M177" s="5">
        <v>700</v>
      </c>
      <c r="N177" s="5">
        <v>99.9</v>
      </c>
      <c r="O177" s="3" t="s">
        <v>28</v>
      </c>
      <c r="P177" s="5">
        <v>688</v>
      </c>
      <c r="Q177" s="5">
        <v>0</v>
      </c>
      <c r="R177" s="115"/>
      <c r="S177" s="3"/>
    </row>
    <row r="178" spans="1:19" x14ac:dyDescent="0.25">
      <c r="A178" s="114" t="str">
        <f t="shared" si="2"/>
        <v>TasmaniaIn-training41974Initial</v>
      </c>
      <c r="B178" s="4">
        <v>217</v>
      </c>
      <c r="C178" s="3" t="s">
        <v>7</v>
      </c>
      <c r="D178" s="3" t="s">
        <v>80</v>
      </c>
      <c r="E178" s="5">
        <v>2015.2</v>
      </c>
      <c r="F178" s="5">
        <v>83</v>
      </c>
      <c r="G178" s="82">
        <v>41974</v>
      </c>
      <c r="H178" s="5">
        <v>8530</v>
      </c>
      <c r="I178" s="5">
        <v>0</v>
      </c>
      <c r="J178" s="3" t="s">
        <v>31</v>
      </c>
      <c r="K178" s="5">
        <v>8408</v>
      </c>
      <c r="L178" s="5">
        <v>8652</v>
      </c>
      <c r="M178" s="5">
        <v>8452</v>
      </c>
      <c r="N178" s="5">
        <v>100.9</v>
      </c>
      <c r="O178" s="3" t="s">
        <v>28</v>
      </c>
      <c r="P178" s="5">
        <v>8812</v>
      </c>
      <c r="Q178" s="5">
        <v>0</v>
      </c>
      <c r="R178" s="115"/>
      <c r="S178" s="3"/>
    </row>
    <row r="179" spans="1:19" x14ac:dyDescent="0.25">
      <c r="A179" s="114" t="str">
        <f t="shared" si="2"/>
        <v>TasmaniaIn-training41974First revision</v>
      </c>
      <c r="B179" s="4">
        <v>218</v>
      </c>
      <c r="C179" s="3" t="s">
        <v>7</v>
      </c>
      <c r="D179" s="3" t="s">
        <v>80</v>
      </c>
      <c r="E179" s="5">
        <v>2015.2</v>
      </c>
      <c r="F179" s="5">
        <v>84</v>
      </c>
      <c r="G179" s="82">
        <v>41974</v>
      </c>
      <c r="H179" s="5">
        <v>8506</v>
      </c>
      <c r="I179" s="5">
        <v>0</v>
      </c>
      <c r="J179" s="3" t="s">
        <v>130</v>
      </c>
      <c r="K179" s="5">
        <v>8415</v>
      </c>
      <c r="L179" s="5">
        <v>8597</v>
      </c>
      <c r="M179" s="5">
        <v>8452</v>
      </c>
      <c r="N179" s="5">
        <v>100.6</v>
      </c>
      <c r="O179" s="3" t="s">
        <v>28</v>
      </c>
      <c r="P179" s="5">
        <v>8646</v>
      </c>
      <c r="Q179" s="5">
        <v>0</v>
      </c>
      <c r="R179" s="115"/>
      <c r="S179" s="3"/>
    </row>
    <row r="180" spans="1:19" x14ac:dyDescent="0.25">
      <c r="A180" s="114" t="str">
        <f t="shared" si="2"/>
        <v>TasmaniaIn-training42064Initial</v>
      </c>
      <c r="B180" s="4">
        <v>219</v>
      </c>
      <c r="C180" s="3" t="s">
        <v>7</v>
      </c>
      <c r="D180" s="3" t="s">
        <v>80</v>
      </c>
      <c r="E180" s="5">
        <v>2015.3</v>
      </c>
      <c r="F180" s="5">
        <v>84</v>
      </c>
      <c r="G180" s="82">
        <v>42064</v>
      </c>
      <c r="H180" s="5">
        <v>8809</v>
      </c>
      <c r="I180" s="5">
        <v>0</v>
      </c>
      <c r="J180" s="3" t="s">
        <v>31</v>
      </c>
      <c r="K180" s="5">
        <v>8693</v>
      </c>
      <c r="L180" s="5">
        <v>8925</v>
      </c>
      <c r="M180" s="5">
        <v>8691</v>
      </c>
      <c r="N180" s="5">
        <v>101.4</v>
      </c>
      <c r="O180" s="3" t="s">
        <v>27</v>
      </c>
      <c r="P180" s="5">
        <v>9059</v>
      </c>
      <c r="Q180" s="5">
        <v>0</v>
      </c>
      <c r="R180" s="115"/>
      <c r="S180" s="3"/>
    </row>
    <row r="181" spans="1:19" x14ac:dyDescent="0.25">
      <c r="A181" s="114" t="str">
        <f t="shared" si="2"/>
        <v>TasmaniaIn-training42064First revision</v>
      </c>
      <c r="B181" s="4">
        <v>220</v>
      </c>
      <c r="C181" s="3" t="s">
        <v>7</v>
      </c>
      <c r="D181" s="3" t="s">
        <v>80</v>
      </c>
      <c r="E181" s="5">
        <v>2015.3</v>
      </c>
      <c r="F181" s="5">
        <v>85</v>
      </c>
      <c r="G181" s="82">
        <v>42064</v>
      </c>
      <c r="H181" s="5">
        <v>8738</v>
      </c>
      <c r="I181" s="5">
        <v>0</v>
      </c>
      <c r="J181" s="3" t="s">
        <v>130</v>
      </c>
      <c r="K181" s="5">
        <v>8645</v>
      </c>
      <c r="L181" s="5">
        <v>8831</v>
      </c>
      <c r="M181" s="5">
        <v>8691</v>
      </c>
      <c r="N181" s="5">
        <v>100.5</v>
      </c>
      <c r="O181" s="3" t="s">
        <v>27</v>
      </c>
      <c r="P181" s="5">
        <v>8865</v>
      </c>
      <c r="Q181" s="5">
        <v>0</v>
      </c>
      <c r="R181" s="115"/>
      <c r="S181" s="3"/>
    </row>
    <row r="182" spans="1:19" x14ac:dyDescent="0.25">
      <c r="A182" s="114" t="str">
        <f t="shared" si="2"/>
        <v>TasmaniaIn-training42156Initial</v>
      </c>
      <c r="B182" s="4">
        <v>221</v>
      </c>
      <c r="C182" s="3" t="s">
        <v>7</v>
      </c>
      <c r="D182" s="3" t="s">
        <v>80</v>
      </c>
      <c r="E182" s="5">
        <v>2015.4</v>
      </c>
      <c r="F182" s="5">
        <v>84</v>
      </c>
      <c r="G182" s="82">
        <v>42156</v>
      </c>
      <c r="H182" s="5">
        <v>8914</v>
      </c>
      <c r="I182" s="5">
        <v>0</v>
      </c>
      <c r="J182" s="3" t="s">
        <v>31</v>
      </c>
      <c r="K182" s="5">
        <v>8141</v>
      </c>
      <c r="L182" s="5">
        <v>9687</v>
      </c>
      <c r="M182" s="5">
        <v>8533</v>
      </c>
      <c r="N182" s="5">
        <v>104.5</v>
      </c>
      <c r="O182" s="3" t="s">
        <v>28</v>
      </c>
      <c r="P182" s="5">
        <v>9161</v>
      </c>
      <c r="Q182" s="5">
        <v>0</v>
      </c>
      <c r="R182" s="115"/>
      <c r="S182" s="3"/>
    </row>
    <row r="183" spans="1:19" x14ac:dyDescent="0.25">
      <c r="A183" s="114" t="str">
        <f t="shared" si="2"/>
        <v>TasmaniaIn-training42156First revision</v>
      </c>
      <c r="B183" s="4">
        <v>222</v>
      </c>
      <c r="C183" s="3" t="s">
        <v>7</v>
      </c>
      <c r="D183" s="3" t="s">
        <v>80</v>
      </c>
      <c r="E183" s="5">
        <v>2015.4</v>
      </c>
      <c r="F183" s="5">
        <v>85</v>
      </c>
      <c r="G183" s="82">
        <v>42156</v>
      </c>
      <c r="H183" s="5">
        <v>8584</v>
      </c>
      <c r="I183" s="5">
        <v>0</v>
      </c>
      <c r="J183" s="3" t="s">
        <v>130</v>
      </c>
      <c r="K183" s="5">
        <v>8468</v>
      </c>
      <c r="L183" s="5">
        <v>8700</v>
      </c>
      <c r="M183" s="5">
        <v>8533</v>
      </c>
      <c r="N183" s="5">
        <v>100.6</v>
      </c>
      <c r="O183" s="3" t="s">
        <v>28</v>
      </c>
      <c r="P183" s="5">
        <v>8844</v>
      </c>
      <c r="Q183" s="5">
        <v>0</v>
      </c>
      <c r="R183" s="115"/>
      <c r="S183" s="3"/>
    </row>
    <row r="184" spans="1:19" x14ac:dyDescent="0.25">
      <c r="A184" s="114" t="str">
        <f t="shared" si="2"/>
        <v>TasmaniaIn-training42248Initial</v>
      </c>
      <c r="B184" s="4">
        <v>223</v>
      </c>
      <c r="C184" s="3" t="s">
        <v>7</v>
      </c>
      <c r="D184" s="3" t="s">
        <v>80</v>
      </c>
      <c r="E184" s="5">
        <v>2016.1</v>
      </c>
      <c r="F184" s="5">
        <v>86</v>
      </c>
      <c r="G184" s="82">
        <v>42248</v>
      </c>
      <c r="H184" s="5">
        <v>8080</v>
      </c>
      <c r="I184" s="5">
        <v>0</v>
      </c>
      <c r="J184" s="3" t="s">
        <v>31</v>
      </c>
      <c r="K184" s="5">
        <v>7966</v>
      </c>
      <c r="L184" s="5">
        <v>8194</v>
      </c>
      <c r="M184" s="5">
        <v>8078</v>
      </c>
      <c r="N184" s="5">
        <v>100</v>
      </c>
      <c r="O184" s="3" t="s">
        <v>28</v>
      </c>
      <c r="P184" s="5">
        <v>8336</v>
      </c>
      <c r="Q184" s="5">
        <v>0</v>
      </c>
      <c r="R184" s="115"/>
      <c r="S184" s="3"/>
    </row>
    <row r="185" spans="1:19" x14ac:dyDescent="0.25">
      <c r="A185" s="114" t="str">
        <f t="shared" si="2"/>
        <v>TasmaniaIn-training42248First revision</v>
      </c>
      <c r="B185" s="4">
        <v>224</v>
      </c>
      <c r="C185" s="3" t="s">
        <v>7</v>
      </c>
      <c r="D185" s="3" t="s">
        <v>80</v>
      </c>
      <c r="E185" s="5">
        <v>2016.1</v>
      </c>
      <c r="F185" s="5">
        <v>87</v>
      </c>
      <c r="G185" s="82">
        <v>42248</v>
      </c>
      <c r="H185" s="5">
        <v>8065</v>
      </c>
      <c r="I185" s="5">
        <v>0</v>
      </c>
      <c r="J185" s="3" t="s">
        <v>130</v>
      </c>
      <c r="K185" s="5">
        <v>7977</v>
      </c>
      <c r="L185" s="5">
        <v>8153</v>
      </c>
      <c r="M185" s="5">
        <v>8078</v>
      </c>
      <c r="N185" s="5">
        <v>99.8</v>
      </c>
      <c r="O185" s="3" t="s">
        <v>28</v>
      </c>
      <c r="P185" s="5">
        <v>8223</v>
      </c>
      <c r="Q185" s="5">
        <v>0</v>
      </c>
      <c r="R185" s="115"/>
      <c r="S185" s="3"/>
    </row>
    <row r="186" spans="1:19" x14ac:dyDescent="0.25">
      <c r="A186" s="114" t="str">
        <f t="shared" si="2"/>
        <v>TasmaniaCancellations/withdrawals41974Initial</v>
      </c>
      <c r="B186" s="4">
        <v>193</v>
      </c>
      <c r="C186" s="3" t="s">
        <v>7</v>
      </c>
      <c r="D186" s="3" t="s">
        <v>77</v>
      </c>
      <c r="E186" s="5">
        <v>2015.2</v>
      </c>
      <c r="F186" s="5">
        <v>83</v>
      </c>
      <c r="G186" s="82">
        <v>41974</v>
      </c>
      <c r="H186" s="5">
        <v>547</v>
      </c>
      <c r="I186" s="5">
        <v>0</v>
      </c>
      <c r="J186" s="3" t="s">
        <v>31</v>
      </c>
      <c r="K186" s="5">
        <v>507</v>
      </c>
      <c r="L186" s="5">
        <v>587</v>
      </c>
      <c r="M186" s="5">
        <v>577</v>
      </c>
      <c r="N186" s="5">
        <v>94.8</v>
      </c>
      <c r="O186" s="3" t="s">
        <v>28</v>
      </c>
      <c r="P186" s="5">
        <v>451</v>
      </c>
      <c r="Q186" s="5">
        <v>0</v>
      </c>
      <c r="R186" s="115"/>
      <c r="S186" s="3"/>
    </row>
    <row r="187" spans="1:19" x14ac:dyDescent="0.25">
      <c r="A187" s="114" t="str">
        <f t="shared" si="2"/>
        <v>TasmaniaCancellations/withdrawals41974First revision</v>
      </c>
      <c r="B187" s="4">
        <v>194</v>
      </c>
      <c r="C187" s="3" t="s">
        <v>7</v>
      </c>
      <c r="D187" s="3" t="s">
        <v>77</v>
      </c>
      <c r="E187" s="5">
        <v>2015.2</v>
      </c>
      <c r="F187" s="5">
        <v>84</v>
      </c>
      <c r="G187" s="82">
        <v>41974</v>
      </c>
      <c r="H187" s="5">
        <v>568</v>
      </c>
      <c r="I187" s="5">
        <v>0</v>
      </c>
      <c r="J187" s="3" t="s">
        <v>130</v>
      </c>
      <c r="K187" s="5">
        <v>552</v>
      </c>
      <c r="L187" s="5">
        <v>584</v>
      </c>
      <c r="M187" s="5">
        <v>577</v>
      </c>
      <c r="N187" s="5">
        <v>98.4</v>
      </c>
      <c r="O187" s="3" t="s">
        <v>28</v>
      </c>
      <c r="P187" s="5">
        <v>522</v>
      </c>
      <c r="Q187" s="5">
        <v>0</v>
      </c>
      <c r="R187" s="115"/>
      <c r="S187" s="3"/>
    </row>
    <row r="188" spans="1:19" x14ac:dyDescent="0.25">
      <c r="A188" s="114" t="str">
        <f t="shared" si="2"/>
        <v>TasmaniaCancellations/withdrawals42064Initial</v>
      </c>
      <c r="B188" s="4">
        <v>195</v>
      </c>
      <c r="C188" s="3" t="s">
        <v>7</v>
      </c>
      <c r="D188" s="3" t="s">
        <v>77</v>
      </c>
      <c r="E188" s="5">
        <v>2015.3</v>
      </c>
      <c r="F188" s="5">
        <v>84</v>
      </c>
      <c r="G188" s="82">
        <v>42064</v>
      </c>
      <c r="H188" s="5">
        <v>520</v>
      </c>
      <c r="I188" s="5">
        <v>0</v>
      </c>
      <c r="J188" s="3" t="s">
        <v>31</v>
      </c>
      <c r="K188" s="5">
        <v>479</v>
      </c>
      <c r="L188" s="5">
        <v>561</v>
      </c>
      <c r="M188" s="5">
        <v>593</v>
      </c>
      <c r="N188" s="5">
        <v>87.7</v>
      </c>
      <c r="O188" s="3" t="s">
        <v>27</v>
      </c>
      <c r="P188" s="5">
        <v>430</v>
      </c>
      <c r="Q188" s="5">
        <v>0</v>
      </c>
      <c r="R188" s="115"/>
      <c r="S188" s="3"/>
    </row>
    <row r="189" spans="1:19" x14ac:dyDescent="0.25">
      <c r="A189" s="114" t="str">
        <f t="shared" si="2"/>
        <v>TasmaniaCancellations/withdrawals42064First revision</v>
      </c>
      <c r="B189" s="4">
        <v>196</v>
      </c>
      <c r="C189" s="3" t="s">
        <v>7</v>
      </c>
      <c r="D189" s="3" t="s">
        <v>77</v>
      </c>
      <c r="E189" s="5">
        <v>2015.3</v>
      </c>
      <c r="F189" s="5">
        <v>85</v>
      </c>
      <c r="G189" s="82">
        <v>42064</v>
      </c>
      <c r="H189" s="5">
        <v>577</v>
      </c>
      <c r="I189" s="5">
        <v>0</v>
      </c>
      <c r="J189" s="3" t="s">
        <v>130</v>
      </c>
      <c r="K189" s="5">
        <v>563</v>
      </c>
      <c r="L189" s="5">
        <v>591</v>
      </c>
      <c r="M189" s="5">
        <v>593</v>
      </c>
      <c r="N189" s="5">
        <v>97.3</v>
      </c>
      <c r="O189" s="3" t="s">
        <v>27</v>
      </c>
      <c r="P189" s="5">
        <v>531</v>
      </c>
      <c r="Q189" s="5">
        <v>0</v>
      </c>
      <c r="R189" s="115"/>
      <c r="S189" s="3"/>
    </row>
    <row r="190" spans="1:19" x14ac:dyDescent="0.25">
      <c r="A190" s="114" t="str">
        <f t="shared" si="2"/>
        <v>TasmaniaCancellations/withdrawals42156Initial</v>
      </c>
      <c r="B190" s="4">
        <v>197</v>
      </c>
      <c r="C190" s="3" t="s">
        <v>7</v>
      </c>
      <c r="D190" s="3" t="s">
        <v>77</v>
      </c>
      <c r="E190" s="5">
        <v>2015.4</v>
      </c>
      <c r="F190" s="5">
        <v>84</v>
      </c>
      <c r="G190" s="82">
        <v>42156</v>
      </c>
      <c r="H190" s="5">
        <v>489</v>
      </c>
      <c r="I190" s="5">
        <v>0</v>
      </c>
      <c r="J190" s="3" t="s">
        <v>31</v>
      </c>
      <c r="K190" s="5">
        <v>384</v>
      </c>
      <c r="L190" s="5">
        <v>594</v>
      </c>
      <c r="M190" s="5">
        <v>552</v>
      </c>
      <c r="N190" s="5">
        <v>88.6</v>
      </c>
      <c r="O190" s="3" t="s">
        <v>28</v>
      </c>
      <c r="P190" s="5">
        <v>215</v>
      </c>
      <c r="Q190" s="5">
        <v>0</v>
      </c>
      <c r="R190" s="115"/>
      <c r="S190" s="3"/>
    </row>
    <row r="191" spans="1:19" x14ac:dyDescent="0.25">
      <c r="A191" s="114" t="str">
        <f t="shared" si="2"/>
        <v>TasmaniaCancellations/withdrawals42156First revision</v>
      </c>
      <c r="B191" s="4">
        <v>198</v>
      </c>
      <c r="C191" s="3" t="s">
        <v>7</v>
      </c>
      <c r="D191" s="3" t="s">
        <v>77</v>
      </c>
      <c r="E191" s="5">
        <v>2015.4</v>
      </c>
      <c r="F191" s="5">
        <v>85</v>
      </c>
      <c r="G191" s="82">
        <v>42156</v>
      </c>
      <c r="H191" s="5">
        <v>519</v>
      </c>
      <c r="I191" s="5">
        <v>0</v>
      </c>
      <c r="J191" s="3" t="s">
        <v>130</v>
      </c>
      <c r="K191" s="5">
        <v>477</v>
      </c>
      <c r="L191" s="5">
        <v>561</v>
      </c>
      <c r="M191" s="5">
        <v>552</v>
      </c>
      <c r="N191" s="5">
        <v>94</v>
      </c>
      <c r="O191" s="3" t="s">
        <v>28</v>
      </c>
      <c r="P191" s="5">
        <v>427</v>
      </c>
      <c r="Q191" s="5">
        <v>0</v>
      </c>
      <c r="R191" s="115"/>
      <c r="S191" s="3"/>
    </row>
    <row r="192" spans="1:19" x14ac:dyDescent="0.25">
      <c r="A192" s="114" t="str">
        <f t="shared" si="2"/>
        <v>TasmaniaCancellations/withdrawals42248Initial</v>
      </c>
      <c r="B192" s="4">
        <v>199</v>
      </c>
      <c r="C192" s="3" t="s">
        <v>7</v>
      </c>
      <c r="D192" s="3" t="s">
        <v>77</v>
      </c>
      <c r="E192" s="5">
        <v>2016.1</v>
      </c>
      <c r="F192" s="5">
        <v>86</v>
      </c>
      <c r="G192" s="82">
        <v>42248</v>
      </c>
      <c r="H192" s="5">
        <v>505</v>
      </c>
      <c r="I192" s="5">
        <v>0</v>
      </c>
      <c r="J192" s="3" t="s">
        <v>31</v>
      </c>
      <c r="K192" s="5">
        <v>466</v>
      </c>
      <c r="L192" s="5">
        <v>544</v>
      </c>
      <c r="M192" s="5">
        <v>499</v>
      </c>
      <c r="N192" s="5">
        <v>101.2</v>
      </c>
      <c r="O192" s="3" t="s">
        <v>28</v>
      </c>
      <c r="P192" s="5">
        <v>415</v>
      </c>
      <c r="Q192" s="5">
        <v>0</v>
      </c>
      <c r="R192" s="115"/>
      <c r="S192" s="3"/>
    </row>
    <row r="193" spans="1:19" x14ac:dyDescent="0.25">
      <c r="A193" s="114" t="str">
        <f t="shared" si="2"/>
        <v>TasmaniaCancellations/withdrawals42248First revision</v>
      </c>
      <c r="B193" s="4">
        <v>200</v>
      </c>
      <c r="C193" s="3" t="s">
        <v>7</v>
      </c>
      <c r="D193" s="3" t="s">
        <v>77</v>
      </c>
      <c r="E193" s="5">
        <v>2016.1</v>
      </c>
      <c r="F193" s="5">
        <v>87</v>
      </c>
      <c r="G193" s="82">
        <v>42248</v>
      </c>
      <c r="H193" s="5">
        <v>510</v>
      </c>
      <c r="I193" s="5">
        <v>0</v>
      </c>
      <c r="J193" s="3" t="s">
        <v>130</v>
      </c>
      <c r="K193" s="5">
        <v>481</v>
      </c>
      <c r="L193" s="5">
        <v>539</v>
      </c>
      <c r="M193" s="5">
        <v>499</v>
      </c>
      <c r="N193" s="5">
        <v>102.2</v>
      </c>
      <c r="O193" s="3" t="s">
        <v>28</v>
      </c>
      <c r="P193" s="5">
        <v>464</v>
      </c>
      <c r="Q193" s="5">
        <v>0</v>
      </c>
      <c r="R193" s="115"/>
      <c r="S193" s="3"/>
    </row>
    <row r="194" spans="1:19" x14ac:dyDescent="0.25">
      <c r="A194" s="114" t="str">
        <f t="shared" ref="A194:A257" si="3">CONCATENATE(C194,D194,G194,J194)</f>
        <v>Northern TerritoryCommencements42339Initial</v>
      </c>
      <c r="B194" s="4">
        <v>105</v>
      </c>
      <c r="C194" s="3" t="s">
        <v>4</v>
      </c>
      <c r="D194" s="3" t="s">
        <v>78</v>
      </c>
      <c r="E194" s="5">
        <v>2016.2</v>
      </c>
      <c r="F194" s="5">
        <v>87</v>
      </c>
      <c r="G194" s="82">
        <v>42339</v>
      </c>
      <c r="H194" s="5">
        <v>371</v>
      </c>
      <c r="I194" s="5">
        <v>0</v>
      </c>
      <c r="J194" s="3" t="s">
        <v>31</v>
      </c>
      <c r="K194" s="5">
        <v>349</v>
      </c>
      <c r="L194" s="5">
        <v>393</v>
      </c>
      <c r="M194" s="5">
        <v>362</v>
      </c>
      <c r="N194" s="5">
        <v>102.5</v>
      </c>
      <c r="O194" s="3" t="s">
        <v>28</v>
      </c>
      <c r="P194" s="5">
        <v>358</v>
      </c>
      <c r="Q194" s="5">
        <v>0</v>
      </c>
      <c r="R194" s="115"/>
      <c r="S194" s="3"/>
    </row>
    <row r="195" spans="1:19" x14ac:dyDescent="0.25">
      <c r="A195" s="114" t="str">
        <f t="shared" si="3"/>
        <v>Northern TerritoryCommencements42339First revision</v>
      </c>
      <c r="B195" s="4">
        <v>106</v>
      </c>
      <c r="C195" s="3" t="s">
        <v>4</v>
      </c>
      <c r="D195" s="3" t="s">
        <v>78</v>
      </c>
      <c r="E195" s="5">
        <v>2016.2</v>
      </c>
      <c r="F195" s="5">
        <v>88</v>
      </c>
      <c r="G195" s="82">
        <v>42339</v>
      </c>
      <c r="H195" s="5">
        <v>362</v>
      </c>
      <c r="I195" s="5">
        <v>0</v>
      </c>
      <c r="J195" s="3" t="s">
        <v>130</v>
      </c>
      <c r="K195" s="5">
        <v>360</v>
      </c>
      <c r="L195" s="5">
        <v>364</v>
      </c>
      <c r="M195" s="5">
        <v>362</v>
      </c>
      <c r="N195" s="5">
        <v>100</v>
      </c>
      <c r="O195" s="3" t="s">
        <v>28</v>
      </c>
      <c r="P195" s="5">
        <v>361</v>
      </c>
      <c r="Q195" s="5">
        <v>0</v>
      </c>
      <c r="R195" s="115"/>
      <c r="S195" s="3"/>
    </row>
    <row r="196" spans="1:19" x14ac:dyDescent="0.25">
      <c r="A196" s="114" t="str">
        <f t="shared" si="3"/>
        <v>Northern TerritoryCommencements42430Initial</v>
      </c>
      <c r="B196" s="4">
        <v>107</v>
      </c>
      <c r="C196" s="3" t="s">
        <v>4</v>
      </c>
      <c r="D196" s="3" t="s">
        <v>78</v>
      </c>
      <c r="E196" s="5">
        <v>2016.3</v>
      </c>
      <c r="F196" s="5">
        <v>88</v>
      </c>
      <c r="G196" s="82">
        <v>42430</v>
      </c>
      <c r="H196" s="5">
        <v>722</v>
      </c>
      <c r="I196" s="5">
        <v>0</v>
      </c>
      <c r="J196" s="3" t="s">
        <v>31</v>
      </c>
      <c r="K196" s="5">
        <v>681</v>
      </c>
      <c r="L196" s="5">
        <v>763</v>
      </c>
      <c r="M196" s="5">
        <v>708</v>
      </c>
      <c r="N196" s="5">
        <v>102</v>
      </c>
      <c r="O196" s="3" t="s">
        <v>28</v>
      </c>
      <c r="P196" s="5">
        <v>702</v>
      </c>
      <c r="Q196" s="5">
        <v>0</v>
      </c>
      <c r="R196" s="115"/>
      <c r="S196" s="3"/>
    </row>
    <row r="197" spans="1:19" x14ac:dyDescent="0.25">
      <c r="A197" s="114" t="str">
        <f t="shared" si="3"/>
        <v>Northern TerritoryCommencements42430First revision</v>
      </c>
      <c r="B197" s="4">
        <v>108</v>
      </c>
      <c r="C197" s="3" t="s">
        <v>4</v>
      </c>
      <c r="D197" s="3" t="s">
        <v>78</v>
      </c>
      <c r="E197" s="5">
        <v>2016.3</v>
      </c>
      <c r="F197" s="5">
        <v>89</v>
      </c>
      <c r="G197" s="82">
        <v>42430</v>
      </c>
      <c r="H197" s="5">
        <v>706</v>
      </c>
      <c r="I197" s="5">
        <v>0</v>
      </c>
      <c r="J197" s="3" t="s">
        <v>130</v>
      </c>
      <c r="K197" s="5">
        <v>703</v>
      </c>
      <c r="L197" s="5">
        <v>709</v>
      </c>
      <c r="M197" s="5">
        <v>708</v>
      </c>
      <c r="N197" s="5">
        <v>99.7</v>
      </c>
      <c r="O197" s="3" t="s">
        <v>28</v>
      </c>
      <c r="P197" s="5">
        <v>705</v>
      </c>
      <c r="Q197" s="5">
        <v>0</v>
      </c>
      <c r="R197" s="115"/>
      <c r="S197" s="3"/>
    </row>
    <row r="198" spans="1:19" x14ac:dyDescent="0.25">
      <c r="A198" s="114" t="str">
        <f t="shared" si="3"/>
        <v>Northern TerritoryCommencements42522Initial</v>
      </c>
      <c r="B198" s="4">
        <v>109</v>
      </c>
      <c r="C198" s="3" t="s">
        <v>4</v>
      </c>
      <c r="D198" s="3" t="s">
        <v>78</v>
      </c>
      <c r="E198" s="5">
        <v>2016.4</v>
      </c>
      <c r="F198" s="5">
        <v>89</v>
      </c>
      <c r="G198" s="82">
        <v>42522</v>
      </c>
      <c r="H198" s="5">
        <v>608</v>
      </c>
      <c r="I198" s="5">
        <v>0</v>
      </c>
      <c r="J198" s="3" t="s">
        <v>31</v>
      </c>
      <c r="K198" s="5">
        <v>574</v>
      </c>
      <c r="L198" s="5">
        <v>642</v>
      </c>
      <c r="M198" s="5">
        <v>593</v>
      </c>
      <c r="N198" s="5">
        <v>102.5</v>
      </c>
      <c r="O198" s="3" t="s">
        <v>28</v>
      </c>
      <c r="P198" s="5">
        <v>592</v>
      </c>
      <c r="Q198" s="5">
        <v>0</v>
      </c>
      <c r="R198" s="115"/>
      <c r="S198" s="3"/>
    </row>
    <row r="199" spans="1:19" x14ac:dyDescent="0.25">
      <c r="A199" s="114" t="str">
        <f t="shared" si="3"/>
        <v>Northern TerritoryCommencements42522First revision</v>
      </c>
      <c r="B199" s="4">
        <v>110</v>
      </c>
      <c r="C199" s="3" t="s">
        <v>4</v>
      </c>
      <c r="D199" s="3" t="s">
        <v>78</v>
      </c>
      <c r="E199" s="5">
        <v>2016.4</v>
      </c>
      <c r="F199" s="5">
        <v>90</v>
      </c>
      <c r="G199" s="82">
        <v>42522</v>
      </c>
      <c r="H199" s="5">
        <v>594</v>
      </c>
      <c r="I199" s="5">
        <v>0</v>
      </c>
      <c r="J199" s="3" t="s">
        <v>130</v>
      </c>
      <c r="K199" s="5">
        <v>589</v>
      </c>
      <c r="L199" s="5">
        <v>599</v>
      </c>
      <c r="M199" s="5">
        <v>593</v>
      </c>
      <c r="N199" s="5">
        <v>100.2</v>
      </c>
      <c r="O199" s="3" t="s">
        <v>28</v>
      </c>
      <c r="P199" s="5">
        <v>593</v>
      </c>
      <c r="Q199" s="5">
        <v>0</v>
      </c>
      <c r="R199" s="115"/>
      <c r="S199" s="3"/>
    </row>
    <row r="200" spans="1:19" x14ac:dyDescent="0.25">
      <c r="A200" s="114" t="str">
        <f t="shared" si="3"/>
        <v>Northern TerritoryCommencements42614Initial</v>
      </c>
      <c r="B200" s="4">
        <v>111</v>
      </c>
      <c r="C200" s="3" t="s">
        <v>4</v>
      </c>
      <c r="D200" s="3" t="s">
        <v>78</v>
      </c>
      <c r="E200" s="5">
        <v>2017.1</v>
      </c>
      <c r="F200" s="5">
        <v>90</v>
      </c>
      <c r="G200" s="82">
        <v>42614</v>
      </c>
      <c r="H200" s="5">
        <v>438</v>
      </c>
      <c r="I200" s="5">
        <v>0</v>
      </c>
      <c r="J200" s="3" t="s">
        <v>31</v>
      </c>
      <c r="K200" s="5">
        <v>415</v>
      </c>
      <c r="L200" s="5">
        <v>461</v>
      </c>
      <c r="M200" s="5">
        <v>431</v>
      </c>
      <c r="N200" s="5">
        <v>101.6</v>
      </c>
      <c r="O200" s="3" t="s">
        <v>28</v>
      </c>
      <c r="P200" s="5">
        <v>427</v>
      </c>
      <c r="Q200" s="5">
        <v>0</v>
      </c>
      <c r="R200" s="115"/>
      <c r="S200" s="3"/>
    </row>
    <row r="201" spans="1:19" x14ac:dyDescent="0.25">
      <c r="A201" s="114" t="str">
        <f t="shared" si="3"/>
        <v>Northern TerritoryCommencements42614First revision</v>
      </c>
      <c r="B201" s="4">
        <v>112</v>
      </c>
      <c r="C201" s="3" t="s">
        <v>4</v>
      </c>
      <c r="D201" s="3" t="s">
        <v>78</v>
      </c>
      <c r="E201" s="5">
        <v>2017.1</v>
      </c>
      <c r="F201" s="5">
        <v>91</v>
      </c>
      <c r="G201" s="82">
        <v>42614</v>
      </c>
      <c r="H201" s="5">
        <v>431</v>
      </c>
      <c r="I201" s="5">
        <v>0</v>
      </c>
      <c r="J201" s="3" t="s">
        <v>130</v>
      </c>
      <c r="K201" s="5">
        <v>428</v>
      </c>
      <c r="L201" s="5">
        <v>434</v>
      </c>
      <c r="M201" s="5">
        <v>431</v>
      </c>
      <c r="N201" s="5">
        <v>100</v>
      </c>
      <c r="O201" s="3" t="s">
        <v>28</v>
      </c>
      <c r="P201" s="5">
        <v>430</v>
      </c>
      <c r="Q201" s="5">
        <v>0</v>
      </c>
      <c r="R201" s="115"/>
      <c r="S201" s="3"/>
    </row>
    <row r="202" spans="1:19" x14ac:dyDescent="0.25">
      <c r="A202" s="114" t="str">
        <f t="shared" si="3"/>
        <v>Northern TerritoryCompletions42339Initial</v>
      </c>
      <c r="B202" s="4">
        <v>113</v>
      </c>
      <c r="C202" s="3" t="s">
        <v>4</v>
      </c>
      <c r="D202" s="3" t="s">
        <v>79</v>
      </c>
      <c r="E202" s="5">
        <v>2016.2</v>
      </c>
      <c r="F202" s="5">
        <v>87</v>
      </c>
      <c r="G202" s="82">
        <v>42339</v>
      </c>
      <c r="H202" s="5">
        <v>417</v>
      </c>
      <c r="I202" s="5">
        <v>0</v>
      </c>
      <c r="J202" s="3" t="s">
        <v>31</v>
      </c>
      <c r="K202" s="5">
        <v>388</v>
      </c>
      <c r="L202" s="5">
        <v>446</v>
      </c>
      <c r="M202" s="5">
        <v>442</v>
      </c>
      <c r="N202" s="5">
        <v>94.3</v>
      </c>
      <c r="O202" s="3" t="s">
        <v>28</v>
      </c>
      <c r="P202" s="5">
        <v>380</v>
      </c>
      <c r="Q202" s="5">
        <v>0</v>
      </c>
      <c r="R202" s="115"/>
      <c r="S202" s="3"/>
    </row>
    <row r="203" spans="1:19" x14ac:dyDescent="0.25">
      <c r="A203" s="114" t="str">
        <f t="shared" si="3"/>
        <v>Northern TerritoryCompletions42339First revision</v>
      </c>
      <c r="B203" s="4">
        <v>114</v>
      </c>
      <c r="C203" s="3" t="s">
        <v>4</v>
      </c>
      <c r="D203" s="3" t="s">
        <v>79</v>
      </c>
      <c r="E203" s="5">
        <v>2016.2</v>
      </c>
      <c r="F203" s="5">
        <v>88</v>
      </c>
      <c r="G203" s="82">
        <v>42339</v>
      </c>
      <c r="H203" s="5">
        <v>440</v>
      </c>
      <c r="I203" s="5">
        <v>0</v>
      </c>
      <c r="J203" s="3" t="s">
        <v>130</v>
      </c>
      <c r="K203" s="5">
        <v>411</v>
      </c>
      <c r="L203" s="5">
        <v>469</v>
      </c>
      <c r="M203" s="5">
        <v>442</v>
      </c>
      <c r="N203" s="5">
        <v>99.5</v>
      </c>
      <c r="O203" s="3" t="s">
        <v>28</v>
      </c>
      <c r="P203" s="5">
        <v>424</v>
      </c>
      <c r="Q203" s="5">
        <v>0</v>
      </c>
      <c r="R203" s="115"/>
      <c r="S203" s="3"/>
    </row>
    <row r="204" spans="1:19" x14ac:dyDescent="0.25">
      <c r="A204" s="114" t="str">
        <f t="shared" si="3"/>
        <v>Northern TerritoryCompletions42430Initial</v>
      </c>
      <c r="B204" s="4">
        <v>115</v>
      </c>
      <c r="C204" s="3" t="s">
        <v>4</v>
      </c>
      <c r="D204" s="3" t="s">
        <v>79</v>
      </c>
      <c r="E204" s="5">
        <v>2016.3</v>
      </c>
      <c r="F204" s="5">
        <v>88</v>
      </c>
      <c r="G204" s="82">
        <v>42430</v>
      </c>
      <c r="H204" s="5">
        <v>262</v>
      </c>
      <c r="I204" s="5">
        <v>0</v>
      </c>
      <c r="J204" s="3" t="s">
        <v>31</v>
      </c>
      <c r="K204" s="5">
        <v>243</v>
      </c>
      <c r="L204" s="5">
        <v>281</v>
      </c>
      <c r="M204" s="5">
        <v>264</v>
      </c>
      <c r="N204" s="5">
        <v>99.2</v>
      </c>
      <c r="O204" s="3" t="s">
        <v>28</v>
      </c>
      <c r="P204" s="5">
        <v>238</v>
      </c>
      <c r="Q204" s="5">
        <v>0</v>
      </c>
      <c r="R204" s="115"/>
      <c r="S204" s="3"/>
    </row>
    <row r="205" spans="1:19" x14ac:dyDescent="0.25">
      <c r="A205" s="114" t="str">
        <f t="shared" si="3"/>
        <v>Northern TerritoryCompletions42430First revision</v>
      </c>
      <c r="B205" s="4">
        <v>116</v>
      </c>
      <c r="C205" s="3" t="s">
        <v>4</v>
      </c>
      <c r="D205" s="3" t="s">
        <v>79</v>
      </c>
      <c r="E205" s="5">
        <v>2016.3</v>
      </c>
      <c r="F205" s="5">
        <v>89</v>
      </c>
      <c r="G205" s="82">
        <v>42430</v>
      </c>
      <c r="H205" s="5">
        <v>264</v>
      </c>
      <c r="I205" s="5">
        <v>0</v>
      </c>
      <c r="J205" s="3" t="s">
        <v>130</v>
      </c>
      <c r="K205" s="5">
        <v>241</v>
      </c>
      <c r="L205" s="5">
        <v>287</v>
      </c>
      <c r="M205" s="5">
        <v>264</v>
      </c>
      <c r="N205" s="5">
        <v>100</v>
      </c>
      <c r="O205" s="3" t="s">
        <v>28</v>
      </c>
      <c r="P205" s="5">
        <v>253</v>
      </c>
      <c r="Q205" s="5">
        <v>0</v>
      </c>
      <c r="R205" s="115"/>
      <c r="S205" s="3"/>
    </row>
    <row r="206" spans="1:19" x14ac:dyDescent="0.25">
      <c r="A206" s="114" t="str">
        <f t="shared" si="3"/>
        <v>Northern TerritoryCompletions42522Initial</v>
      </c>
      <c r="B206" s="4">
        <v>117</v>
      </c>
      <c r="C206" s="3" t="s">
        <v>4</v>
      </c>
      <c r="D206" s="3" t="s">
        <v>79</v>
      </c>
      <c r="E206" s="5">
        <v>2016.4</v>
      </c>
      <c r="F206" s="5">
        <v>89</v>
      </c>
      <c r="G206" s="82">
        <v>42522</v>
      </c>
      <c r="H206" s="5">
        <v>217</v>
      </c>
      <c r="I206" s="5">
        <v>226</v>
      </c>
      <c r="J206" s="3" t="s">
        <v>31</v>
      </c>
      <c r="K206" s="5">
        <v>156</v>
      </c>
      <c r="L206" s="5">
        <v>278</v>
      </c>
      <c r="M206" s="5">
        <v>206</v>
      </c>
      <c r="N206" s="5">
        <v>105.3</v>
      </c>
      <c r="O206" s="3" t="s">
        <v>28</v>
      </c>
      <c r="P206" s="5">
        <v>197</v>
      </c>
      <c r="Q206" s="5">
        <v>109.7</v>
      </c>
      <c r="R206" s="115"/>
      <c r="S206" s="3"/>
    </row>
    <row r="207" spans="1:19" x14ac:dyDescent="0.25">
      <c r="A207" s="114" t="str">
        <f t="shared" si="3"/>
        <v>Northern TerritoryCompletions42522First revision</v>
      </c>
      <c r="B207" s="4">
        <v>118</v>
      </c>
      <c r="C207" s="3" t="s">
        <v>4</v>
      </c>
      <c r="D207" s="3" t="s">
        <v>79</v>
      </c>
      <c r="E207" s="5">
        <v>2016.4</v>
      </c>
      <c r="F207" s="5">
        <v>90</v>
      </c>
      <c r="G207" s="82">
        <v>42522</v>
      </c>
      <c r="H207" s="5">
        <v>212</v>
      </c>
      <c r="I207" s="5">
        <v>0</v>
      </c>
      <c r="J207" s="3" t="s">
        <v>130</v>
      </c>
      <c r="K207" s="5">
        <v>189</v>
      </c>
      <c r="L207" s="5">
        <v>235</v>
      </c>
      <c r="M207" s="5">
        <v>206</v>
      </c>
      <c r="N207" s="5">
        <v>102.9</v>
      </c>
      <c r="O207" s="3" t="s">
        <v>28</v>
      </c>
      <c r="P207" s="5">
        <v>200</v>
      </c>
      <c r="Q207" s="5">
        <v>0</v>
      </c>
      <c r="R207" s="115"/>
      <c r="S207" s="3"/>
    </row>
    <row r="208" spans="1:19" x14ac:dyDescent="0.25">
      <c r="A208" s="114" t="str">
        <f t="shared" si="3"/>
        <v>Northern TerritoryCompletions42614Initial</v>
      </c>
      <c r="B208" s="4">
        <v>119</v>
      </c>
      <c r="C208" s="3" t="s">
        <v>4</v>
      </c>
      <c r="D208" s="3" t="s">
        <v>79</v>
      </c>
      <c r="E208" s="5">
        <v>2017.1</v>
      </c>
      <c r="F208" s="5">
        <v>90</v>
      </c>
      <c r="G208" s="82">
        <v>42614</v>
      </c>
      <c r="H208" s="5">
        <v>285</v>
      </c>
      <c r="I208" s="5">
        <v>297</v>
      </c>
      <c r="J208" s="3" t="s">
        <v>31</v>
      </c>
      <c r="K208" s="5">
        <v>199</v>
      </c>
      <c r="L208" s="5">
        <v>371</v>
      </c>
      <c r="M208" s="5">
        <v>266</v>
      </c>
      <c r="N208" s="5">
        <v>107.1</v>
      </c>
      <c r="O208" s="3" t="s">
        <v>28</v>
      </c>
      <c r="P208" s="5">
        <v>257</v>
      </c>
      <c r="Q208" s="5">
        <v>111.7</v>
      </c>
      <c r="R208" s="115"/>
      <c r="S208" s="3"/>
    </row>
    <row r="209" spans="1:19" x14ac:dyDescent="0.25">
      <c r="A209" s="114" t="str">
        <f t="shared" si="3"/>
        <v>Northern TerritoryCompletions42614First revision</v>
      </c>
      <c r="B209" s="4">
        <v>120</v>
      </c>
      <c r="C209" s="3" t="s">
        <v>4</v>
      </c>
      <c r="D209" s="3" t="s">
        <v>79</v>
      </c>
      <c r="E209" s="5">
        <v>2017.1</v>
      </c>
      <c r="F209" s="5">
        <v>91</v>
      </c>
      <c r="G209" s="82">
        <v>42614</v>
      </c>
      <c r="H209" s="5">
        <v>279</v>
      </c>
      <c r="I209" s="5">
        <v>0</v>
      </c>
      <c r="J209" s="3" t="s">
        <v>130</v>
      </c>
      <c r="K209" s="5">
        <v>248</v>
      </c>
      <c r="L209" s="5">
        <v>310</v>
      </c>
      <c r="M209" s="5">
        <v>266</v>
      </c>
      <c r="N209" s="5">
        <v>104.9</v>
      </c>
      <c r="O209" s="3" t="s">
        <v>28</v>
      </c>
      <c r="P209" s="5">
        <v>262</v>
      </c>
      <c r="Q209" s="5">
        <v>0</v>
      </c>
      <c r="R209" s="115"/>
      <c r="S209" s="3"/>
    </row>
    <row r="210" spans="1:19" x14ac:dyDescent="0.25">
      <c r="A210" s="114" t="str">
        <f t="shared" si="3"/>
        <v>Northern TerritoryIn-training41974Initial</v>
      </c>
      <c r="B210" s="4">
        <v>121</v>
      </c>
      <c r="C210" s="3" t="s">
        <v>4</v>
      </c>
      <c r="D210" s="3" t="s">
        <v>80</v>
      </c>
      <c r="E210" s="5">
        <v>2015.2</v>
      </c>
      <c r="F210" s="5">
        <v>83</v>
      </c>
      <c r="G210" s="82">
        <v>41974</v>
      </c>
      <c r="H210" s="5">
        <v>3497</v>
      </c>
      <c r="I210" s="5">
        <v>0</v>
      </c>
      <c r="J210" s="3" t="s">
        <v>31</v>
      </c>
      <c r="K210" s="5">
        <v>3194</v>
      </c>
      <c r="L210" s="5">
        <v>3800</v>
      </c>
      <c r="M210" s="5">
        <v>3556</v>
      </c>
      <c r="N210" s="5">
        <v>98.3</v>
      </c>
      <c r="O210" s="3" t="s">
        <v>28</v>
      </c>
      <c r="P210" s="5">
        <v>3635</v>
      </c>
      <c r="Q210" s="5">
        <v>0</v>
      </c>
      <c r="R210" s="115"/>
      <c r="S210" s="3"/>
    </row>
    <row r="211" spans="1:19" x14ac:dyDescent="0.25">
      <c r="A211" s="114" t="str">
        <f t="shared" si="3"/>
        <v>Northern TerritoryIn-training41974First revision</v>
      </c>
      <c r="B211" s="4">
        <v>122</v>
      </c>
      <c r="C211" s="3" t="s">
        <v>4</v>
      </c>
      <c r="D211" s="3" t="s">
        <v>80</v>
      </c>
      <c r="E211" s="5">
        <v>2015.2</v>
      </c>
      <c r="F211" s="5">
        <v>84</v>
      </c>
      <c r="G211" s="82">
        <v>41974</v>
      </c>
      <c r="H211" s="5">
        <v>3543</v>
      </c>
      <c r="I211" s="5">
        <v>0</v>
      </c>
      <c r="J211" s="3" t="s">
        <v>130</v>
      </c>
      <c r="K211" s="5">
        <v>3475</v>
      </c>
      <c r="L211" s="5">
        <v>3611</v>
      </c>
      <c r="M211" s="5">
        <v>3556</v>
      </c>
      <c r="N211" s="5">
        <v>99.6</v>
      </c>
      <c r="O211" s="3" t="s">
        <v>28</v>
      </c>
      <c r="P211" s="5">
        <v>3588</v>
      </c>
      <c r="Q211" s="5">
        <v>0</v>
      </c>
      <c r="R211" s="115"/>
      <c r="S211" s="3"/>
    </row>
    <row r="212" spans="1:19" x14ac:dyDescent="0.25">
      <c r="A212" s="114" t="str">
        <f t="shared" si="3"/>
        <v>Northern TerritoryIn-training42064Initial</v>
      </c>
      <c r="B212" s="4">
        <v>123</v>
      </c>
      <c r="C212" s="3" t="s">
        <v>4</v>
      </c>
      <c r="D212" s="3" t="s">
        <v>80</v>
      </c>
      <c r="E212" s="5">
        <v>2015.3</v>
      </c>
      <c r="F212" s="5">
        <v>84</v>
      </c>
      <c r="G212" s="82">
        <v>42064</v>
      </c>
      <c r="H212" s="5">
        <v>3835</v>
      </c>
      <c r="I212" s="5">
        <v>3797</v>
      </c>
      <c r="J212" s="3" t="s">
        <v>31</v>
      </c>
      <c r="K212" s="5">
        <v>3513</v>
      </c>
      <c r="L212" s="5">
        <v>4157</v>
      </c>
      <c r="M212" s="5">
        <v>3823</v>
      </c>
      <c r="N212" s="5">
        <v>100.3</v>
      </c>
      <c r="O212" s="3" t="s">
        <v>28</v>
      </c>
      <c r="P212" s="5">
        <v>3907</v>
      </c>
      <c r="Q212" s="5">
        <v>99.3</v>
      </c>
      <c r="R212" s="115"/>
      <c r="S212" s="3"/>
    </row>
    <row r="213" spans="1:19" x14ac:dyDescent="0.25">
      <c r="A213" s="114" t="str">
        <f t="shared" si="3"/>
        <v>Northern TerritoryIn-training42064First revision</v>
      </c>
      <c r="B213" s="4">
        <v>124</v>
      </c>
      <c r="C213" s="3" t="s">
        <v>4</v>
      </c>
      <c r="D213" s="3" t="s">
        <v>80</v>
      </c>
      <c r="E213" s="5">
        <v>2015.3</v>
      </c>
      <c r="F213" s="5">
        <v>85</v>
      </c>
      <c r="G213" s="82">
        <v>42064</v>
      </c>
      <c r="H213" s="5">
        <v>3845</v>
      </c>
      <c r="I213" s="5">
        <v>0</v>
      </c>
      <c r="J213" s="3" t="s">
        <v>130</v>
      </c>
      <c r="K213" s="5">
        <v>3813</v>
      </c>
      <c r="L213" s="5">
        <v>3877</v>
      </c>
      <c r="M213" s="5">
        <v>3823</v>
      </c>
      <c r="N213" s="5">
        <v>100.6</v>
      </c>
      <c r="O213" s="3" t="s">
        <v>28</v>
      </c>
      <c r="P213" s="5">
        <v>3877</v>
      </c>
      <c r="Q213" s="5">
        <v>0</v>
      </c>
      <c r="R213" s="115"/>
      <c r="S213" s="3"/>
    </row>
    <row r="214" spans="1:19" x14ac:dyDescent="0.25">
      <c r="A214" s="114" t="str">
        <f t="shared" si="3"/>
        <v>Northern TerritoryIn-training42156Initial</v>
      </c>
      <c r="B214" s="4">
        <v>125</v>
      </c>
      <c r="C214" s="3" t="s">
        <v>4</v>
      </c>
      <c r="D214" s="3" t="s">
        <v>80</v>
      </c>
      <c r="E214" s="5">
        <v>2015.4</v>
      </c>
      <c r="F214" s="5">
        <v>84</v>
      </c>
      <c r="G214" s="82">
        <v>42156</v>
      </c>
      <c r="H214" s="5">
        <v>3569</v>
      </c>
      <c r="I214" s="5">
        <v>3531</v>
      </c>
      <c r="J214" s="3" t="s">
        <v>31</v>
      </c>
      <c r="K214" s="5">
        <v>2123</v>
      </c>
      <c r="L214" s="5">
        <v>5015</v>
      </c>
      <c r="M214" s="5">
        <v>3584</v>
      </c>
      <c r="N214" s="5">
        <v>99.6</v>
      </c>
      <c r="O214" s="3" t="s">
        <v>28</v>
      </c>
      <c r="P214" s="5">
        <v>3908</v>
      </c>
      <c r="Q214" s="5">
        <v>98.5</v>
      </c>
      <c r="R214" s="115"/>
      <c r="S214" s="3"/>
    </row>
    <row r="215" spans="1:19" x14ac:dyDescent="0.25">
      <c r="A215" s="114" t="str">
        <f t="shared" si="3"/>
        <v>Northern TerritoryIn-training42156First revision</v>
      </c>
      <c r="B215" s="4">
        <v>126</v>
      </c>
      <c r="C215" s="3" t="s">
        <v>4</v>
      </c>
      <c r="D215" s="3" t="s">
        <v>80</v>
      </c>
      <c r="E215" s="5">
        <v>2015.4</v>
      </c>
      <c r="F215" s="5">
        <v>85</v>
      </c>
      <c r="G215" s="82">
        <v>42156</v>
      </c>
      <c r="H215" s="5">
        <v>3726</v>
      </c>
      <c r="I215" s="5">
        <v>0</v>
      </c>
      <c r="J215" s="3" t="s">
        <v>130</v>
      </c>
      <c r="K215" s="5">
        <v>3633</v>
      </c>
      <c r="L215" s="5">
        <v>3819</v>
      </c>
      <c r="M215" s="5">
        <v>3584</v>
      </c>
      <c r="N215" s="5">
        <v>104</v>
      </c>
      <c r="O215" s="3" t="s">
        <v>28</v>
      </c>
      <c r="P215" s="5">
        <v>3805</v>
      </c>
      <c r="Q215" s="5">
        <v>0</v>
      </c>
      <c r="R215" s="115"/>
      <c r="S215" s="3"/>
    </row>
    <row r="216" spans="1:19" x14ac:dyDescent="0.25">
      <c r="A216" s="114" t="str">
        <f t="shared" si="3"/>
        <v>Northern TerritoryIn-training42248Initial</v>
      </c>
      <c r="B216" s="4">
        <v>127</v>
      </c>
      <c r="C216" s="3" t="s">
        <v>4</v>
      </c>
      <c r="D216" s="3" t="s">
        <v>80</v>
      </c>
      <c r="E216" s="5">
        <v>2016.1</v>
      </c>
      <c r="F216" s="5">
        <v>86</v>
      </c>
      <c r="G216" s="82">
        <v>42248</v>
      </c>
      <c r="H216" s="5">
        <v>3477</v>
      </c>
      <c r="I216" s="5">
        <v>0</v>
      </c>
      <c r="J216" s="3" t="s">
        <v>31</v>
      </c>
      <c r="K216" s="5">
        <v>3421</v>
      </c>
      <c r="L216" s="5">
        <v>3533</v>
      </c>
      <c r="M216" s="5">
        <v>3329</v>
      </c>
      <c r="N216" s="5">
        <v>104.4</v>
      </c>
      <c r="O216" s="3" t="s">
        <v>27</v>
      </c>
      <c r="P216" s="5">
        <v>3548</v>
      </c>
      <c r="Q216" s="5">
        <v>0</v>
      </c>
      <c r="R216" s="115"/>
      <c r="S216" s="3"/>
    </row>
    <row r="217" spans="1:19" x14ac:dyDescent="0.25">
      <c r="A217" s="114" t="str">
        <f t="shared" si="3"/>
        <v>Northern TerritoryIn-training42248First revision</v>
      </c>
      <c r="B217" s="4">
        <v>128</v>
      </c>
      <c r="C217" s="3" t="s">
        <v>4</v>
      </c>
      <c r="D217" s="3" t="s">
        <v>80</v>
      </c>
      <c r="E217" s="5">
        <v>2016.1</v>
      </c>
      <c r="F217" s="5">
        <v>87</v>
      </c>
      <c r="G217" s="82">
        <v>42248</v>
      </c>
      <c r="H217" s="5">
        <v>3442</v>
      </c>
      <c r="I217" s="5">
        <v>0</v>
      </c>
      <c r="J217" s="3" t="s">
        <v>130</v>
      </c>
      <c r="K217" s="5">
        <v>3419</v>
      </c>
      <c r="L217" s="5">
        <v>3465</v>
      </c>
      <c r="M217" s="5">
        <v>3329</v>
      </c>
      <c r="N217" s="5">
        <v>103.4</v>
      </c>
      <c r="O217" s="3" t="s">
        <v>27</v>
      </c>
      <c r="P217" s="5">
        <v>3471</v>
      </c>
      <c r="Q217" s="5">
        <v>0</v>
      </c>
      <c r="R217" s="115"/>
      <c r="S217" s="3"/>
    </row>
    <row r="218" spans="1:19" x14ac:dyDescent="0.25">
      <c r="A218" s="114" t="str">
        <f t="shared" si="3"/>
        <v>Northern TerritoryCancellations/withdrawals41974Initial</v>
      </c>
      <c r="B218" s="4">
        <v>97</v>
      </c>
      <c r="C218" s="3" t="s">
        <v>4</v>
      </c>
      <c r="D218" s="3" t="s">
        <v>77</v>
      </c>
      <c r="E218" s="5">
        <v>2015.2</v>
      </c>
      <c r="F218" s="5">
        <v>83</v>
      </c>
      <c r="G218" s="82">
        <v>41974</v>
      </c>
      <c r="H218" s="5">
        <v>472</v>
      </c>
      <c r="I218" s="5">
        <v>0</v>
      </c>
      <c r="J218" s="3" t="s">
        <v>31</v>
      </c>
      <c r="K218" s="5">
        <v>198</v>
      </c>
      <c r="L218" s="5">
        <v>746</v>
      </c>
      <c r="M218" s="5">
        <v>425</v>
      </c>
      <c r="N218" s="5">
        <v>111.1</v>
      </c>
      <c r="O218" s="3" t="s">
        <v>28</v>
      </c>
      <c r="P218" s="5">
        <v>389</v>
      </c>
      <c r="Q218" s="5">
        <v>0</v>
      </c>
      <c r="R218" s="115"/>
      <c r="S218" s="3"/>
    </row>
    <row r="219" spans="1:19" x14ac:dyDescent="0.25">
      <c r="A219" s="114" t="str">
        <f t="shared" si="3"/>
        <v>Northern TerritoryCancellations/withdrawals41974First revision</v>
      </c>
      <c r="B219" s="4">
        <v>98</v>
      </c>
      <c r="C219" s="3" t="s">
        <v>4</v>
      </c>
      <c r="D219" s="3" t="s">
        <v>77</v>
      </c>
      <c r="E219" s="5">
        <v>2015.2</v>
      </c>
      <c r="F219" s="5">
        <v>84</v>
      </c>
      <c r="G219" s="82">
        <v>41974</v>
      </c>
      <c r="H219" s="5">
        <v>433</v>
      </c>
      <c r="I219" s="5">
        <v>0</v>
      </c>
      <c r="J219" s="3" t="s">
        <v>130</v>
      </c>
      <c r="K219" s="5">
        <v>371</v>
      </c>
      <c r="L219" s="5">
        <v>495</v>
      </c>
      <c r="M219" s="5">
        <v>425</v>
      </c>
      <c r="N219" s="5">
        <v>101.9</v>
      </c>
      <c r="O219" s="3" t="s">
        <v>28</v>
      </c>
      <c r="P219" s="5">
        <v>410</v>
      </c>
      <c r="Q219" s="5">
        <v>0</v>
      </c>
      <c r="R219" s="115"/>
      <c r="S219" s="3"/>
    </row>
    <row r="220" spans="1:19" x14ac:dyDescent="0.25">
      <c r="A220" s="114" t="str">
        <f t="shared" si="3"/>
        <v>Northern TerritoryCancellations/withdrawals42064Initial</v>
      </c>
      <c r="B220" s="4">
        <v>99</v>
      </c>
      <c r="C220" s="3" t="s">
        <v>4</v>
      </c>
      <c r="D220" s="3" t="s">
        <v>77</v>
      </c>
      <c r="E220" s="5">
        <v>2015.3</v>
      </c>
      <c r="F220" s="5">
        <v>84</v>
      </c>
      <c r="G220" s="82">
        <v>42064</v>
      </c>
      <c r="H220" s="5">
        <v>481</v>
      </c>
      <c r="I220" s="5">
        <v>519</v>
      </c>
      <c r="J220" s="3" t="s">
        <v>31</v>
      </c>
      <c r="K220" s="5">
        <v>186</v>
      </c>
      <c r="L220" s="5">
        <v>776</v>
      </c>
      <c r="M220" s="5">
        <v>446</v>
      </c>
      <c r="N220" s="5">
        <v>107.8</v>
      </c>
      <c r="O220" s="3" t="s">
        <v>28</v>
      </c>
      <c r="P220" s="5">
        <v>417</v>
      </c>
      <c r="Q220" s="5">
        <v>116.4</v>
      </c>
      <c r="R220" s="115"/>
      <c r="S220" s="3"/>
    </row>
    <row r="221" spans="1:19" x14ac:dyDescent="0.25">
      <c r="A221" s="114" t="str">
        <f t="shared" si="3"/>
        <v>Northern TerritoryCancellations/withdrawals42064First revision</v>
      </c>
      <c r="B221" s="4">
        <v>100</v>
      </c>
      <c r="C221" s="3" t="s">
        <v>4</v>
      </c>
      <c r="D221" s="3" t="s">
        <v>77</v>
      </c>
      <c r="E221" s="5">
        <v>2015.3</v>
      </c>
      <c r="F221" s="5">
        <v>85</v>
      </c>
      <c r="G221" s="82">
        <v>42064</v>
      </c>
      <c r="H221" s="5">
        <v>442</v>
      </c>
      <c r="I221" s="5">
        <v>0</v>
      </c>
      <c r="J221" s="3" t="s">
        <v>130</v>
      </c>
      <c r="K221" s="5">
        <v>418</v>
      </c>
      <c r="L221" s="5">
        <v>466</v>
      </c>
      <c r="M221" s="5">
        <v>446</v>
      </c>
      <c r="N221" s="5">
        <v>99.1</v>
      </c>
      <c r="O221" s="3" t="s">
        <v>28</v>
      </c>
      <c r="P221" s="5">
        <v>426</v>
      </c>
      <c r="Q221" s="5">
        <v>0</v>
      </c>
      <c r="R221" s="115"/>
      <c r="S221" s="3"/>
    </row>
    <row r="222" spans="1:19" x14ac:dyDescent="0.25">
      <c r="A222" s="114" t="str">
        <f t="shared" si="3"/>
        <v>Northern TerritoryCancellations/withdrawals42156Initial</v>
      </c>
      <c r="B222" s="4">
        <v>101</v>
      </c>
      <c r="C222" s="3" t="s">
        <v>4</v>
      </c>
      <c r="D222" s="3" t="s">
        <v>77</v>
      </c>
      <c r="E222" s="5">
        <v>2015.4</v>
      </c>
      <c r="F222" s="5">
        <v>84</v>
      </c>
      <c r="G222" s="82">
        <v>42156</v>
      </c>
      <c r="H222" s="5">
        <v>708</v>
      </c>
      <c r="I222" s="5">
        <v>0</v>
      </c>
      <c r="J222" s="3" t="s">
        <v>31</v>
      </c>
      <c r="K222" s="5">
        <v>-385</v>
      </c>
      <c r="L222" s="5">
        <v>1801</v>
      </c>
      <c r="M222" s="5">
        <v>393</v>
      </c>
      <c r="N222" s="5">
        <v>180.2</v>
      </c>
      <c r="O222" s="3" t="s">
        <v>28</v>
      </c>
      <c r="P222" s="5">
        <v>220</v>
      </c>
      <c r="Q222" s="5">
        <v>0</v>
      </c>
      <c r="R222" s="115"/>
      <c r="S222" s="3"/>
    </row>
    <row r="223" spans="1:19" x14ac:dyDescent="0.25">
      <c r="A223" s="114" t="str">
        <f t="shared" si="3"/>
        <v>Northern TerritoryCancellations/withdrawals42156First revision</v>
      </c>
      <c r="B223" s="4">
        <v>102</v>
      </c>
      <c r="C223" s="3" t="s">
        <v>4</v>
      </c>
      <c r="D223" s="3" t="s">
        <v>77</v>
      </c>
      <c r="E223" s="5">
        <v>2015.4</v>
      </c>
      <c r="F223" s="5">
        <v>85</v>
      </c>
      <c r="G223" s="82">
        <v>42156</v>
      </c>
      <c r="H223" s="5">
        <v>348</v>
      </c>
      <c r="I223" s="5">
        <v>0</v>
      </c>
      <c r="J223" s="3" t="s">
        <v>130</v>
      </c>
      <c r="K223" s="5">
        <v>264</v>
      </c>
      <c r="L223" s="5">
        <v>432</v>
      </c>
      <c r="M223" s="5">
        <v>393</v>
      </c>
      <c r="N223" s="5">
        <v>88.5</v>
      </c>
      <c r="O223" s="3" t="s">
        <v>28</v>
      </c>
      <c r="P223" s="5">
        <v>304</v>
      </c>
      <c r="Q223" s="5">
        <v>0</v>
      </c>
      <c r="R223" s="115"/>
      <c r="S223" s="3"/>
    </row>
    <row r="224" spans="1:19" x14ac:dyDescent="0.25">
      <c r="A224" s="114" t="str">
        <f t="shared" si="3"/>
        <v>Northern TerritoryCancellations/withdrawals42248Initial</v>
      </c>
      <c r="B224" s="4">
        <v>103</v>
      </c>
      <c r="C224" s="3" t="s">
        <v>4</v>
      </c>
      <c r="D224" s="3" t="s">
        <v>77</v>
      </c>
      <c r="E224" s="5">
        <v>2016.1</v>
      </c>
      <c r="F224" s="5">
        <v>86</v>
      </c>
      <c r="G224" s="82">
        <v>42248</v>
      </c>
      <c r="H224" s="5">
        <v>301</v>
      </c>
      <c r="I224" s="5">
        <v>0</v>
      </c>
      <c r="J224" s="3" t="s">
        <v>31</v>
      </c>
      <c r="K224" s="5">
        <v>256</v>
      </c>
      <c r="L224" s="5">
        <v>346</v>
      </c>
      <c r="M224" s="5">
        <v>345</v>
      </c>
      <c r="N224" s="5">
        <v>87.2</v>
      </c>
      <c r="O224" s="3" t="s">
        <v>28</v>
      </c>
      <c r="P224" s="5">
        <v>268</v>
      </c>
      <c r="Q224" s="5">
        <v>0</v>
      </c>
      <c r="R224" s="115"/>
      <c r="S224" s="3"/>
    </row>
    <row r="225" spans="1:19" x14ac:dyDescent="0.25">
      <c r="A225" s="114" t="str">
        <f t="shared" si="3"/>
        <v>Northern TerritoryCancellations/withdrawals42248First revision</v>
      </c>
      <c r="B225" s="4">
        <v>104</v>
      </c>
      <c r="C225" s="3" t="s">
        <v>4</v>
      </c>
      <c r="D225" s="3" t="s">
        <v>77</v>
      </c>
      <c r="E225" s="5">
        <v>2016.1</v>
      </c>
      <c r="F225" s="5">
        <v>87</v>
      </c>
      <c r="G225" s="82">
        <v>42248</v>
      </c>
      <c r="H225" s="5">
        <v>315</v>
      </c>
      <c r="I225" s="5">
        <v>0</v>
      </c>
      <c r="J225" s="3" t="s">
        <v>130</v>
      </c>
      <c r="K225" s="5">
        <v>303</v>
      </c>
      <c r="L225" s="5">
        <v>327</v>
      </c>
      <c r="M225" s="5">
        <v>345</v>
      </c>
      <c r="N225" s="5">
        <v>91.3</v>
      </c>
      <c r="O225" s="3" t="s">
        <v>28</v>
      </c>
      <c r="P225" s="5">
        <v>304</v>
      </c>
      <c r="Q225" s="5">
        <v>0</v>
      </c>
      <c r="R225" s="115"/>
      <c r="S225" s="3"/>
    </row>
    <row r="226" spans="1:19" x14ac:dyDescent="0.25">
      <c r="A226" s="114" t="str">
        <f t="shared" si="3"/>
        <v>Australian Capital TerritoryCommencements42339Initial</v>
      </c>
      <c r="B226" s="4">
        <v>41</v>
      </c>
      <c r="C226" s="3" t="s">
        <v>2</v>
      </c>
      <c r="D226" s="3" t="s">
        <v>78</v>
      </c>
      <c r="E226" s="5">
        <v>2016.2</v>
      </c>
      <c r="F226" s="5">
        <v>87</v>
      </c>
      <c r="G226" s="82">
        <v>42339</v>
      </c>
      <c r="H226" s="5">
        <v>646</v>
      </c>
      <c r="I226" s="5">
        <v>0</v>
      </c>
      <c r="J226" s="3" t="s">
        <v>31</v>
      </c>
      <c r="K226" s="5">
        <v>620</v>
      </c>
      <c r="L226" s="5">
        <v>672</v>
      </c>
      <c r="M226" s="5">
        <v>717</v>
      </c>
      <c r="N226" s="5">
        <v>90.1</v>
      </c>
      <c r="O226" s="3" t="s">
        <v>27</v>
      </c>
      <c r="P226" s="5">
        <v>603</v>
      </c>
      <c r="Q226" s="5">
        <v>0</v>
      </c>
      <c r="R226" s="115"/>
      <c r="S226" s="3"/>
    </row>
    <row r="227" spans="1:19" x14ac:dyDescent="0.25">
      <c r="A227" s="114" t="str">
        <f t="shared" si="3"/>
        <v>Australian Capital TerritoryCommencements42339First revision</v>
      </c>
      <c r="B227" s="4">
        <v>42</v>
      </c>
      <c r="C227" s="3" t="s">
        <v>2</v>
      </c>
      <c r="D227" s="3" t="s">
        <v>78</v>
      </c>
      <c r="E227" s="5">
        <v>2016.2</v>
      </c>
      <c r="F227" s="5">
        <v>88</v>
      </c>
      <c r="G227" s="82">
        <v>42339</v>
      </c>
      <c r="H227" s="5">
        <v>667</v>
      </c>
      <c r="I227" s="5">
        <v>0</v>
      </c>
      <c r="J227" s="3" t="s">
        <v>130</v>
      </c>
      <c r="K227" s="5">
        <v>651</v>
      </c>
      <c r="L227" s="5">
        <v>683</v>
      </c>
      <c r="M227" s="5">
        <v>717</v>
      </c>
      <c r="N227" s="5">
        <v>93</v>
      </c>
      <c r="O227" s="3" t="s">
        <v>27</v>
      </c>
      <c r="P227" s="5">
        <v>653</v>
      </c>
      <c r="Q227" s="5">
        <v>0</v>
      </c>
      <c r="R227" s="115"/>
      <c r="S227" s="3"/>
    </row>
    <row r="228" spans="1:19" x14ac:dyDescent="0.25">
      <c r="A228" s="114" t="str">
        <f t="shared" si="3"/>
        <v>Australian Capital TerritoryCommencements42430Initial</v>
      </c>
      <c r="B228" s="4">
        <v>43</v>
      </c>
      <c r="C228" s="3" t="s">
        <v>2</v>
      </c>
      <c r="D228" s="3" t="s">
        <v>78</v>
      </c>
      <c r="E228" s="5">
        <v>2016.3</v>
      </c>
      <c r="F228" s="5">
        <v>88</v>
      </c>
      <c r="G228" s="82">
        <v>42430</v>
      </c>
      <c r="H228" s="5">
        <v>1190</v>
      </c>
      <c r="I228" s="5">
        <v>0</v>
      </c>
      <c r="J228" s="3" t="s">
        <v>31</v>
      </c>
      <c r="K228" s="5">
        <v>1130</v>
      </c>
      <c r="L228" s="5">
        <v>1250</v>
      </c>
      <c r="M228" s="5">
        <v>1432</v>
      </c>
      <c r="N228" s="5">
        <v>83.1</v>
      </c>
      <c r="O228" s="3" t="s">
        <v>27</v>
      </c>
      <c r="P228" s="5">
        <v>1113</v>
      </c>
      <c r="Q228" s="5">
        <v>0</v>
      </c>
      <c r="R228" s="115"/>
      <c r="S228" s="3"/>
    </row>
    <row r="229" spans="1:19" x14ac:dyDescent="0.25">
      <c r="A229" s="114" t="str">
        <f t="shared" si="3"/>
        <v>Australian Capital TerritoryCommencements42430First revision</v>
      </c>
      <c r="B229" s="4">
        <v>44</v>
      </c>
      <c r="C229" s="3" t="s">
        <v>2</v>
      </c>
      <c r="D229" s="3" t="s">
        <v>78</v>
      </c>
      <c r="E229" s="5">
        <v>2016.3</v>
      </c>
      <c r="F229" s="5">
        <v>89</v>
      </c>
      <c r="G229" s="82">
        <v>42430</v>
      </c>
      <c r="H229" s="5">
        <v>1231</v>
      </c>
      <c r="I229" s="5">
        <v>0</v>
      </c>
      <c r="J229" s="3" t="s">
        <v>130</v>
      </c>
      <c r="K229" s="5">
        <v>1206</v>
      </c>
      <c r="L229" s="5">
        <v>1256</v>
      </c>
      <c r="M229" s="5">
        <v>1432</v>
      </c>
      <c r="N229" s="5">
        <v>86</v>
      </c>
      <c r="O229" s="3" t="s">
        <v>27</v>
      </c>
      <c r="P229" s="5">
        <v>1213</v>
      </c>
      <c r="Q229" s="5">
        <v>0</v>
      </c>
      <c r="R229" s="115"/>
      <c r="S229" s="3"/>
    </row>
    <row r="230" spans="1:19" x14ac:dyDescent="0.25">
      <c r="A230" s="114" t="str">
        <f t="shared" si="3"/>
        <v>Australian Capital TerritoryCommencements42522Initial</v>
      </c>
      <c r="B230" s="4">
        <v>45</v>
      </c>
      <c r="C230" s="3" t="s">
        <v>2</v>
      </c>
      <c r="D230" s="3" t="s">
        <v>78</v>
      </c>
      <c r="E230" s="5">
        <v>2016.4</v>
      </c>
      <c r="F230" s="5">
        <v>89</v>
      </c>
      <c r="G230" s="82">
        <v>42522</v>
      </c>
      <c r="H230" s="5">
        <v>867</v>
      </c>
      <c r="I230" s="5">
        <v>0</v>
      </c>
      <c r="J230" s="3" t="s">
        <v>31</v>
      </c>
      <c r="K230" s="5">
        <v>819</v>
      </c>
      <c r="L230" s="5">
        <v>915</v>
      </c>
      <c r="M230" s="5">
        <v>1037</v>
      </c>
      <c r="N230" s="5">
        <v>83.6</v>
      </c>
      <c r="O230" s="3" t="s">
        <v>27</v>
      </c>
      <c r="P230" s="5">
        <v>816</v>
      </c>
      <c r="Q230" s="5">
        <v>0</v>
      </c>
      <c r="R230" s="115"/>
      <c r="S230" s="3"/>
    </row>
    <row r="231" spans="1:19" x14ac:dyDescent="0.25">
      <c r="A231" s="114" t="str">
        <f t="shared" si="3"/>
        <v>Australian Capital TerritoryCommencements42522First revision</v>
      </c>
      <c r="B231" s="4">
        <v>46</v>
      </c>
      <c r="C231" s="3" t="s">
        <v>2</v>
      </c>
      <c r="D231" s="3" t="s">
        <v>78</v>
      </c>
      <c r="E231" s="5">
        <v>2016.4</v>
      </c>
      <c r="F231" s="5">
        <v>90</v>
      </c>
      <c r="G231" s="82">
        <v>42522</v>
      </c>
      <c r="H231" s="5">
        <v>1041</v>
      </c>
      <c r="I231" s="5">
        <v>0</v>
      </c>
      <c r="J231" s="3" t="s">
        <v>130</v>
      </c>
      <c r="K231" s="5">
        <v>999</v>
      </c>
      <c r="L231" s="5">
        <v>1083</v>
      </c>
      <c r="M231" s="5">
        <v>1037</v>
      </c>
      <c r="N231" s="5">
        <v>100.4</v>
      </c>
      <c r="O231" s="3" t="s">
        <v>27</v>
      </c>
      <c r="P231" s="5">
        <v>1022</v>
      </c>
      <c r="Q231" s="5">
        <v>0</v>
      </c>
      <c r="R231" s="115"/>
      <c r="S231" s="3"/>
    </row>
    <row r="232" spans="1:19" x14ac:dyDescent="0.25">
      <c r="A232" s="114" t="str">
        <f t="shared" si="3"/>
        <v>Australian Capital TerritoryCommencements42614Initial</v>
      </c>
      <c r="B232" s="4">
        <v>47</v>
      </c>
      <c r="C232" s="3" t="s">
        <v>2</v>
      </c>
      <c r="D232" s="3" t="s">
        <v>78</v>
      </c>
      <c r="E232" s="5">
        <v>2017.1</v>
      </c>
      <c r="F232" s="5">
        <v>90</v>
      </c>
      <c r="G232" s="82">
        <v>42614</v>
      </c>
      <c r="H232" s="5">
        <v>1112</v>
      </c>
      <c r="I232" s="5">
        <v>0</v>
      </c>
      <c r="J232" s="3" t="s">
        <v>31</v>
      </c>
      <c r="K232" s="5">
        <v>1045</v>
      </c>
      <c r="L232" s="5">
        <v>1179</v>
      </c>
      <c r="M232" s="5">
        <v>1084</v>
      </c>
      <c r="N232" s="5">
        <v>102.6</v>
      </c>
      <c r="O232" s="3" t="s">
        <v>28</v>
      </c>
      <c r="P232" s="5">
        <v>1045</v>
      </c>
      <c r="Q232" s="5">
        <v>0</v>
      </c>
      <c r="R232" s="115"/>
      <c r="S232" s="3"/>
    </row>
    <row r="233" spans="1:19" x14ac:dyDescent="0.25">
      <c r="A233" s="114" t="str">
        <f t="shared" si="3"/>
        <v>Australian Capital TerritoryCommencements42614First revision</v>
      </c>
      <c r="B233" s="4">
        <v>48</v>
      </c>
      <c r="C233" s="3" t="s">
        <v>2</v>
      </c>
      <c r="D233" s="3" t="s">
        <v>78</v>
      </c>
      <c r="E233" s="5">
        <v>2017.1</v>
      </c>
      <c r="F233" s="5">
        <v>91</v>
      </c>
      <c r="G233" s="82">
        <v>42614</v>
      </c>
      <c r="H233" s="5">
        <v>1108</v>
      </c>
      <c r="I233" s="5">
        <v>0</v>
      </c>
      <c r="J233" s="3" t="s">
        <v>130</v>
      </c>
      <c r="K233" s="5">
        <v>1021</v>
      </c>
      <c r="L233" s="5">
        <v>1195</v>
      </c>
      <c r="M233" s="5">
        <v>1084</v>
      </c>
      <c r="N233" s="5">
        <v>102.2</v>
      </c>
      <c r="O233" s="3" t="s">
        <v>28</v>
      </c>
      <c r="P233" s="5">
        <v>1077</v>
      </c>
      <c r="Q233" s="5">
        <v>0</v>
      </c>
      <c r="R233" s="115"/>
      <c r="S233" s="3"/>
    </row>
    <row r="234" spans="1:19" x14ac:dyDescent="0.25">
      <c r="A234" s="114" t="str">
        <f t="shared" si="3"/>
        <v>Australian Capital TerritoryCompletions42339Initial</v>
      </c>
      <c r="B234" s="4">
        <v>49</v>
      </c>
      <c r="C234" s="3" t="s">
        <v>2</v>
      </c>
      <c r="D234" s="3" t="s">
        <v>79</v>
      </c>
      <c r="E234" s="5">
        <v>2016.2</v>
      </c>
      <c r="F234" s="5">
        <v>87</v>
      </c>
      <c r="G234" s="82">
        <v>42339</v>
      </c>
      <c r="H234" s="5">
        <v>792</v>
      </c>
      <c r="I234" s="5">
        <v>0</v>
      </c>
      <c r="J234" s="3" t="s">
        <v>31</v>
      </c>
      <c r="K234" s="5">
        <v>679</v>
      </c>
      <c r="L234" s="5">
        <v>905</v>
      </c>
      <c r="M234" s="5">
        <v>804</v>
      </c>
      <c r="N234" s="5">
        <v>98.5</v>
      </c>
      <c r="O234" s="3" t="s">
        <v>28</v>
      </c>
      <c r="P234" s="5">
        <v>746</v>
      </c>
      <c r="Q234" s="5">
        <v>0</v>
      </c>
      <c r="R234" s="115"/>
      <c r="S234" s="3"/>
    </row>
    <row r="235" spans="1:19" x14ac:dyDescent="0.25">
      <c r="A235" s="114" t="str">
        <f t="shared" si="3"/>
        <v>Australian Capital TerritoryCompletions42339First revision</v>
      </c>
      <c r="B235" s="4">
        <v>50</v>
      </c>
      <c r="C235" s="3" t="s">
        <v>2</v>
      </c>
      <c r="D235" s="3" t="s">
        <v>79</v>
      </c>
      <c r="E235" s="5">
        <v>2016.2</v>
      </c>
      <c r="F235" s="5">
        <v>88</v>
      </c>
      <c r="G235" s="82">
        <v>42339</v>
      </c>
      <c r="H235" s="5">
        <v>804</v>
      </c>
      <c r="I235" s="5">
        <v>0</v>
      </c>
      <c r="J235" s="3" t="s">
        <v>130</v>
      </c>
      <c r="K235" s="5">
        <v>765</v>
      </c>
      <c r="L235" s="5">
        <v>843</v>
      </c>
      <c r="M235" s="5">
        <v>804</v>
      </c>
      <c r="N235" s="5">
        <v>100</v>
      </c>
      <c r="O235" s="3" t="s">
        <v>28</v>
      </c>
      <c r="P235" s="5">
        <v>784</v>
      </c>
      <c r="Q235" s="5">
        <v>0</v>
      </c>
      <c r="R235" s="115"/>
      <c r="S235" s="3"/>
    </row>
    <row r="236" spans="1:19" x14ac:dyDescent="0.25">
      <c r="A236" s="114" t="str">
        <f t="shared" si="3"/>
        <v>Australian Capital TerritoryCompletions42430Initial</v>
      </c>
      <c r="B236" s="4">
        <v>51</v>
      </c>
      <c r="C236" s="3" t="s">
        <v>2</v>
      </c>
      <c r="D236" s="3" t="s">
        <v>79</v>
      </c>
      <c r="E236" s="5">
        <v>2016.3</v>
      </c>
      <c r="F236" s="5">
        <v>88</v>
      </c>
      <c r="G236" s="82">
        <v>42430</v>
      </c>
      <c r="H236" s="5">
        <v>756</v>
      </c>
      <c r="I236" s="5">
        <v>0</v>
      </c>
      <c r="J236" s="3" t="s">
        <v>31</v>
      </c>
      <c r="K236" s="5">
        <v>648</v>
      </c>
      <c r="L236" s="5">
        <v>864</v>
      </c>
      <c r="M236" s="5">
        <v>744</v>
      </c>
      <c r="N236" s="5">
        <v>101.6</v>
      </c>
      <c r="O236" s="3" t="s">
        <v>28</v>
      </c>
      <c r="P236" s="5">
        <v>708</v>
      </c>
      <c r="Q236" s="5">
        <v>0</v>
      </c>
      <c r="R236" s="115"/>
      <c r="S236" s="3"/>
    </row>
    <row r="237" spans="1:19" x14ac:dyDescent="0.25">
      <c r="A237" s="114" t="str">
        <f t="shared" si="3"/>
        <v>Australian Capital TerritoryCompletions42430First revision</v>
      </c>
      <c r="B237" s="4">
        <v>52</v>
      </c>
      <c r="C237" s="3" t="s">
        <v>2</v>
      </c>
      <c r="D237" s="3" t="s">
        <v>79</v>
      </c>
      <c r="E237" s="5">
        <v>2016.3</v>
      </c>
      <c r="F237" s="5">
        <v>89</v>
      </c>
      <c r="G237" s="82">
        <v>42430</v>
      </c>
      <c r="H237" s="5">
        <v>760</v>
      </c>
      <c r="I237" s="5">
        <v>0</v>
      </c>
      <c r="J237" s="3" t="s">
        <v>130</v>
      </c>
      <c r="K237" s="5">
        <v>656</v>
      </c>
      <c r="L237" s="5">
        <v>864</v>
      </c>
      <c r="M237" s="5">
        <v>744</v>
      </c>
      <c r="N237" s="5">
        <v>102.2</v>
      </c>
      <c r="O237" s="3" t="s">
        <v>28</v>
      </c>
      <c r="P237" s="5">
        <v>725</v>
      </c>
      <c r="Q237" s="5">
        <v>0</v>
      </c>
      <c r="R237" s="115"/>
      <c r="S237" s="3"/>
    </row>
    <row r="238" spans="1:19" x14ac:dyDescent="0.25">
      <c r="A238" s="114" t="str">
        <f t="shared" si="3"/>
        <v>Australian Capital TerritoryCompletions42522Initial</v>
      </c>
      <c r="B238" s="4">
        <v>53</v>
      </c>
      <c r="C238" s="3" t="s">
        <v>2</v>
      </c>
      <c r="D238" s="3" t="s">
        <v>79</v>
      </c>
      <c r="E238" s="5">
        <v>2016.4</v>
      </c>
      <c r="F238" s="5">
        <v>89</v>
      </c>
      <c r="G238" s="82">
        <v>42522</v>
      </c>
      <c r="H238" s="5">
        <v>343</v>
      </c>
      <c r="I238" s="5">
        <v>0</v>
      </c>
      <c r="J238" s="3" t="s">
        <v>31</v>
      </c>
      <c r="K238" s="5">
        <v>276</v>
      </c>
      <c r="L238" s="5">
        <v>410</v>
      </c>
      <c r="M238" s="5">
        <v>351</v>
      </c>
      <c r="N238" s="5">
        <v>97.7</v>
      </c>
      <c r="O238" s="3" t="s">
        <v>28</v>
      </c>
      <c r="P238" s="5">
        <v>317</v>
      </c>
      <c r="Q238" s="5">
        <v>0</v>
      </c>
      <c r="R238" s="115"/>
      <c r="S238" s="3"/>
    </row>
    <row r="239" spans="1:19" x14ac:dyDescent="0.25">
      <c r="A239" s="114" t="str">
        <f t="shared" si="3"/>
        <v>Australian Capital TerritoryCompletions42522First revision</v>
      </c>
      <c r="B239" s="4">
        <v>54</v>
      </c>
      <c r="C239" s="3" t="s">
        <v>2</v>
      </c>
      <c r="D239" s="3" t="s">
        <v>79</v>
      </c>
      <c r="E239" s="5">
        <v>2016.4</v>
      </c>
      <c r="F239" s="5">
        <v>90</v>
      </c>
      <c r="G239" s="82">
        <v>42522</v>
      </c>
      <c r="H239" s="5">
        <v>355</v>
      </c>
      <c r="I239" s="5">
        <v>0</v>
      </c>
      <c r="J239" s="3" t="s">
        <v>130</v>
      </c>
      <c r="K239" s="5">
        <v>306</v>
      </c>
      <c r="L239" s="5">
        <v>404</v>
      </c>
      <c r="M239" s="5">
        <v>351</v>
      </c>
      <c r="N239" s="5">
        <v>101.1</v>
      </c>
      <c r="O239" s="3" t="s">
        <v>28</v>
      </c>
      <c r="P239" s="5">
        <v>339</v>
      </c>
      <c r="Q239" s="5">
        <v>0</v>
      </c>
      <c r="R239" s="115"/>
      <c r="S239" s="3"/>
    </row>
    <row r="240" spans="1:19" x14ac:dyDescent="0.25">
      <c r="A240" s="114" t="str">
        <f t="shared" si="3"/>
        <v>Australian Capital TerritoryCompletions42614Initial</v>
      </c>
      <c r="B240" s="4">
        <v>55</v>
      </c>
      <c r="C240" s="3" t="s">
        <v>2</v>
      </c>
      <c r="D240" s="3" t="s">
        <v>79</v>
      </c>
      <c r="E240" s="5">
        <v>2017.1</v>
      </c>
      <c r="F240" s="5">
        <v>90</v>
      </c>
      <c r="G240" s="82">
        <v>42614</v>
      </c>
      <c r="H240" s="5">
        <v>381</v>
      </c>
      <c r="I240" s="5">
        <v>0</v>
      </c>
      <c r="J240" s="3" t="s">
        <v>31</v>
      </c>
      <c r="K240" s="5">
        <v>306</v>
      </c>
      <c r="L240" s="5">
        <v>456</v>
      </c>
      <c r="M240" s="5">
        <v>404</v>
      </c>
      <c r="N240" s="5">
        <v>94.3</v>
      </c>
      <c r="O240" s="3" t="s">
        <v>28</v>
      </c>
      <c r="P240" s="5">
        <v>352</v>
      </c>
      <c r="Q240" s="5">
        <v>0</v>
      </c>
      <c r="R240" s="115"/>
      <c r="S240" s="3"/>
    </row>
    <row r="241" spans="1:19" x14ac:dyDescent="0.25">
      <c r="A241" s="114" t="str">
        <f t="shared" si="3"/>
        <v>Australian Capital TerritoryCompletions42614First revision</v>
      </c>
      <c r="B241" s="4">
        <v>56</v>
      </c>
      <c r="C241" s="3" t="s">
        <v>2</v>
      </c>
      <c r="D241" s="3" t="s">
        <v>79</v>
      </c>
      <c r="E241" s="5">
        <v>2017.1</v>
      </c>
      <c r="F241" s="5">
        <v>91</v>
      </c>
      <c r="G241" s="82">
        <v>42614</v>
      </c>
      <c r="H241" s="5">
        <v>416</v>
      </c>
      <c r="I241" s="5">
        <v>0</v>
      </c>
      <c r="J241" s="3" t="s">
        <v>130</v>
      </c>
      <c r="K241" s="5">
        <v>358</v>
      </c>
      <c r="L241" s="5">
        <v>474</v>
      </c>
      <c r="M241" s="5">
        <v>404</v>
      </c>
      <c r="N241" s="5">
        <v>103</v>
      </c>
      <c r="O241" s="3" t="s">
        <v>28</v>
      </c>
      <c r="P241" s="5">
        <v>396</v>
      </c>
      <c r="Q241" s="5">
        <v>0</v>
      </c>
      <c r="R241" s="115"/>
      <c r="S241" s="3"/>
    </row>
    <row r="242" spans="1:19" x14ac:dyDescent="0.25">
      <c r="A242" s="114" t="str">
        <f t="shared" si="3"/>
        <v>Australian Capital TerritoryIn-training41974Initial</v>
      </c>
      <c r="B242" s="4">
        <v>57</v>
      </c>
      <c r="C242" s="3" t="s">
        <v>2</v>
      </c>
      <c r="D242" s="3" t="s">
        <v>80</v>
      </c>
      <c r="E242" s="5">
        <v>2015.2</v>
      </c>
      <c r="F242" s="5">
        <v>83</v>
      </c>
      <c r="G242" s="82">
        <v>41974</v>
      </c>
      <c r="H242" s="5">
        <v>7020</v>
      </c>
      <c r="I242" s="5">
        <v>0</v>
      </c>
      <c r="J242" s="3" t="s">
        <v>31</v>
      </c>
      <c r="K242" s="5">
        <v>6671</v>
      </c>
      <c r="L242" s="5">
        <v>7369</v>
      </c>
      <c r="M242" s="5">
        <v>7551</v>
      </c>
      <c r="N242" s="5">
        <v>93</v>
      </c>
      <c r="O242" s="3" t="s">
        <v>27</v>
      </c>
      <c r="P242" s="5">
        <v>7579</v>
      </c>
      <c r="Q242" s="5">
        <v>0</v>
      </c>
      <c r="R242" s="115"/>
      <c r="S242" s="3"/>
    </row>
    <row r="243" spans="1:19" x14ac:dyDescent="0.25">
      <c r="A243" s="114" t="str">
        <f t="shared" si="3"/>
        <v>Australian Capital TerritoryIn-training41974First revision</v>
      </c>
      <c r="B243" s="4">
        <v>58</v>
      </c>
      <c r="C243" s="3" t="s">
        <v>2</v>
      </c>
      <c r="D243" s="3" t="s">
        <v>80</v>
      </c>
      <c r="E243" s="5">
        <v>2015.2</v>
      </c>
      <c r="F243" s="5">
        <v>84</v>
      </c>
      <c r="G243" s="82">
        <v>41974</v>
      </c>
      <c r="H243" s="5">
        <v>7272</v>
      </c>
      <c r="I243" s="5">
        <v>0</v>
      </c>
      <c r="J243" s="3" t="s">
        <v>130</v>
      </c>
      <c r="K243" s="5">
        <v>6997</v>
      </c>
      <c r="L243" s="5">
        <v>7547</v>
      </c>
      <c r="M243" s="5">
        <v>7551</v>
      </c>
      <c r="N243" s="5">
        <v>96.3</v>
      </c>
      <c r="O243" s="3" t="s">
        <v>27</v>
      </c>
      <c r="P243" s="5">
        <v>7679</v>
      </c>
      <c r="Q243" s="5">
        <v>0</v>
      </c>
      <c r="R243" s="115"/>
      <c r="S243" s="3"/>
    </row>
    <row r="244" spans="1:19" x14ac:dyDescent="0.25">
      <c r="A244" s="114" t="str">
        <f t="shared" si="3"/>
        <v>Australian Capital TerritoryIn-training42064Initial</v>
      </c>
      <c r="B244" s="4">
        <v>59</v>
      </c>
      <c r="C244" s="3" t="s">
        <v>2</v>
      </c>
      <c r="D244" s="3" t="s">
        <v>80</v>
      </c>
      <c r="E244" s="5">
        <v>2015.3</v>
      </c>
      <c r="F244" s="5">
        <v>84</v>
      </c>
      <c r="G244" s="82">
        <v>42064</v>
      </c>
      <c r="H244" s="5">
        <v>6997</v>
      </c>
      <c r="I244" s="5">
        <v>0</v>
      </c>
      <c r="J244" s="3" t="s">
        <v>31</v>
      </c>
      <c r="K244" s="5">
        <v>6564</v>
      </c>
      <c r="L244" s="5">
        <v>7430</v>
      </c>
      <c r="M244" s="5">
        <v>7383</v>
      </c>
      <c r="N244" s="5">
        <v>94.8</v>
      </c>
      <c r="O244" s="3" t="s">
        <v>28</v>
      </c>
      <c r="P244" s="5">
        <v>7450</v>
      </c>
      <c r="Q244" s="5">
        <v>0</v>
      </c>
      <c r="R244" s="115"/>
      <c r="S244" s="3"/>
    </row>
    <row r="245" spans="1:19" x14ac:dyDescent="0.25">
      <c r="A245" s="114" t="str">
        <f t="shared" si="3"/>
        <v>Australian Capital TerritoryIn-training42064First revision</v>
      </c>
      <c r="B245" s="4">
        <v>60</v>
      </c>
      <c r="C245" s="3" t="s">
        <v>2</v>
      </c>
      <c r="D245" s="3" t="s">
        <v>80</v>
      </c>
      <c r="E245" s="5">
        <v>2015.3</v>
      </c>
      <c r="F245" s="5">
        <v>85</v>
      </c>
      <c r="G245" s="82">
        <v>42064</v>
      </c>
      <c r="H245" s="5">
        <v>7177</v>
      </c>
      <c r="I245" s="5">
        <v>0</v>
      </c>
      <c r="J245" s="3" t="s">
        <v>130</v>
      </c>
      <c r="K245" s="5">
        <v>6873</v>
      </c>
      <c r="L245" s="5">
        <v>7481</v>
      </c>
      <c r="M245" s="5">
        <v>7383</v>
      </c>
      <c r="N245" s="5">
        <v>97.2</v>
      </c>
      <c r="O245" s="3" t="s">
        <v>28</v>
      </c>
      <c r="P245" s="5">
        <v>7449</v>
      </c>
      <c r="Q245" s="5">
        <v>0</v>
      </c>
      <c r="R245" s="115"/>
      <c r="S245" s="3"/>
    </row>
    <row r="246" spans="1:19" x14ac:dyDescent="0.25">
      <c r="A246" s="114" t="str">
        <f t="shared" si="3"/>
        <v>Australian Capital TerritoryIn-training42156Initial</v>
      </c>
      <c r="B246" s="4">
        <v>61</v>
      </c>
      <c r="C246" s="3" t="s">
        <v>2</v>
      </c>
      <c r="D246" s="3" t="s">
        <v>80</v>
      </c>
      <c r="E246" s="5">
        <v>2015.4</v>
      </c>
      <c r="F246" s="5">
        <v>84</v>
      </c>
      <c r="G246" s="82">
        <v>42156</v>
      </c>
      <c r="H246" s="5">
        <v>4949</v>
      </c>
      <c r="I246" s="5">
        <v>0</v>
      </c>
      <c r="J246" s="3" t="s">
        <v>31</v>
      </c>
      <c r="K246" s="5">
        <v>3674</v>
      </c>
      <c r="L246" s="5">
        <v>6224</v>
      </c>
      <c r="M246" s="5">
        <v>6489</v>
      </c>
      <c r="N246" s="5">
        <v>76.3</v>
      </c>
      <c r="O246" s="3" t="s">
        <v>27</v>
      </c>
      <c r="P246" s="5">
        <v>6367</v>
      </c>
      <c r="Q246" s="5">
        <v>0</v>
      </c>
      <c r="R246" s="115"/>
      <c r="S246" s="3"/>
    </row>
    <row r="247" spans="1:19" x14ac:dyDescent="0.25">
      <c r="A247" s="114" t="str">
        <f t="shared" si="3"/>
        <v>Australian Capital TerritoryIn-training42156First revision</v>
      </c>
      <c r="B247" s="4">
        <v>62</v>
      </c>
      <c r="C247" s="3" t="s">
        <v>2</v>
      </c>
      <c r="D247" s="3" t="s">
        <v>80</v>
      </c>
      <c r="E247" s="5">
        <v>2015.4</v>
      </c>
      <c r="F247" s="5">
        <v>85</v>
      </c>
      <c r="G247" s="82">
        <v>42156</v>
      </c>
      <c r="H247" s="5">
        <v>5938</v>
      </c>
      <c r="I247" s="5">
        <v>0</v>
      </c>
      <c r="J247" s="3" t="s">
        <v>130</v>
      </c>
      <c r="K247" s="5">
        <v>5540</v>
      </c>
      <c r="L247" s="5">
        <v>6336</v>
      </c>
      <c r="M247" s="5">
        <v>6489</v>
      </c>
      <c r="N247" s="5">
        <v>91.5</v>
      </c>
      <c r="O247" s="3" t="s">
        <v>27</v>
      </c>
      <c r="P247" s="5">
        <v>6531</v>
      </c>
      <c r="Q247" s="5">
        <v>0</v>
      </c>
      <c r="R247" s="115"/>
      <c r="S247" s="3"/>
    </row>
    <row r="248" spans="1:19" x14ac:dyDescent="0.25">
      <c r="A248" s="114" t="str">
        <f t="shared" si="3"/>
        <v>Australian Capital TerritoryIn-training42248Initial</v>
      </c>
      <c r="B248" s="4">
        <v>63</v>
      </c>
      <c r="C248" s="3" t="s">
        <v>2</v>
      </c>
      <c r="D248" s="3" t="s">
        <v>80</v>
      </c>
      <c r="E248" s="5">
        <v>2016.1</v>
      </c>
      <c r="F248" s="5">
        <v>86</v>
      </c>
      <c r="G248" s="82">
        <v>42248</v>
      </c>
      <c r="H248" s="5">
        <v>5729</v>
      </c>
      <c r="I248" s="5">
        <v>5704</v>
      </c>
      <c r="J248" s="3" t="s">
        <v>31</v>
      </c>
      <c r="K248" s="5">
        <v>5497</v>
      </c>
      <c r="L248" s="5">
        <v>5961</v>
      </c>
      <c r="M248" s="5">
        <v>6162</v>
      </c>
      <c r="N248" s="5">
        <v>93</v>
      </c>
      <c r="O248" s="3" t="s">
        <v>27</v>
      </c>
      <c r="P248" s="5">
        <v>6166</v>
      </c>
      <c r="Q248" s="5">
        <v>92.6</v>
      </c>
      <c r="R248" s="115"/>
      <c r="S248" s="3"/>
    </row>
    <row r="249" spans="1:19" x14ac:dyDescent="0.25">
      <c r="A249" s="114" t="str">
        <f t="shared" si="3"/>
        <v>Australian Capital TerritoryIn-training42248First revision</v>
      </c>
      <c r="B249" s="4">
        <v>64</v>
      </c>
      <c r="C249" s="3" t="s">
        <v>2</v>
      </c>
      <c r="D249" s="3" t="s">
        <v>80</v>
      </c>
      <c r="E249" s="5">
        <v>2016.1</v>
      </c>
      <c r="F249" s="5">
        <v>87</v>
      </c>
      <c r="G249" s="82">
        <v>42248</v>
      </c>
      <c r="H249" s="5">
        <v>5942</v>
      </c>
      <c r="I249" s="5">
        <v>0</v>
      </c>
      <c r="J249" s="3" t="s">
        <v>130</v>
      </c>
      <c r="K249" s="5">
        <v>5795</v>
      </c>
      <c r="L249" s="5">
        <v>6089</v>
      </c>
      <c r="M249" s="5">
        <v>6162</v>
      </c>
      <c r="N249" s="5">
        <v>96.4</v>
      </c>
      <c r="O249" s="3" t="s">
        <v>27</v>
      </c>
      <c r="P249" s="5">
        <v>6211</v>
      </c>
      <c r="Q249" s="5">
        <v>0</v>
      </c>
      <c r="R249" s="115"/>
      <c r="S249" s="3"/>
    </row>
    <row r="250" spans="1:19" x14ac:dyDescent="0.25">
      <c r="A250" s="114" t="str">
        <f t="shared" si="3"/>
        <v>Australian Capital TerritoryCancellations/withdrawals41974Initial</v>
      </c>
      <c r="B250" s="4">
        <v>33</v>
      </c>
      <c r="C250" s="3" t="s">
        <v>2</v>
      </c>
      <c r="D250" s="3" t="s">
        <v>77</v>
      </c>
      <c r="E250" s="5">
        <v>2015.2</v>
      </c>
      <c r="F250" s="5">
        <v>83</v>
      </c>
      <c r="G250" s="82">
        <v>41974</v>
      </c>
      <c r="H250" s="5">
        <v>589</v>
      </c>
      <c r="I250" s="5">
        <v>0</v>
      </c>
      <c r="J250" s="3" t="s">
        <v>31</v>
      </c>
      <c r="K250" s="5">
        <v>467</v>
      </c>
      <c r="L250" s="5">
        <v>711</v>
      </c>
      <c r="M250" s="5">
        <v>416</v>
      </c>
      <c r="N250" s="5">
        <v>141.6</v>
      </c>
      <c r="O250" s="3" t="s">
        <v>27</v>
      </c>
      <c r="P250" s="5">
        <v>437</v>
      </c>
      <c r="Q250" s="5">
        <v>0</v>
      </c>
      <c r="R250" s="115"/>
      <c r="S250" s="3"/>
    </row>
    <row r="251" spans="1:19" x14ac:dyDescent="0.25">
      <c r="A251" s="114" t="str">
        <f t="shared" si="3"/>
        <v>Australian Capital TerritoryCancellations/withdrawals41974First revision</v>
      </c>
      <c r="B251" s="4">
        <v>34</v>
      </c>
      <c r="C251" s="3" t="s">
        <v>2</v>
      </c>
      <c r="D251" s="3" t="s">
        <v>77</v>
      </c>
      <c r="E251" s="5">
        <v>2015.2</v>
      </c>
      <c r="F251" s="5">
        <v>84</v>
      </c>
      <c r="G251" s="82">
        <v>41974</v>
      </c>
      <c r="H251" s="5">
        <v>486</v>
      </c>
      <c r="I251" s="5">
        <v>0</v>
      </c>
      <c r="J251" s="3" t="s">
        <v>130</v>
      </c>
      <c r="K251" s="5">
        <v>457</v>
      </c>
      <c r="L251" s="5">
        <v>515</v>
      </c>
      <c r="M251" s="5">
        <v>416</v>
      </c>
      <c r="N251" s="5">
        <v>116.8</v>
      </c>
      <c r="O251" s="3" t="s">
        <v>27</v>
      </c>
      <c r="P251" s="5">
        <v>422</v>
      </c>
      <c r="Q251" s="5">
        <v>0</v>
      </c>
      <c r="R251" s="115"/>
      <c r="S251" s="3"/>
    </row>
    <row r="252" spans="1:19" x14ac:dyDescent="0.25">
      <c r="A252" s="114" t="str">
        <f t="shared" si="3"/>
        <v>Australian Capital TerritoryCancellations/withdrawals42064Initial</v>
      </c>
      <c r="B252" s="4">
        <v>35</v>
      </c>
      <c r="C252" s="3" t="s">
        <v>2</v>
      </c>
      <c r="D252" s="3" t="s">
        <v>77</v>
      </c>
      <c r="E252" s="5">
        <v>2015.3</v>
      </c>
      <c r="F252" s="5">
        <v>84</v>
      </c>
      <c r="G252" s="82">
        <v>42064</v>
      </c>
      <c r="H252" s="5">
        <v>360</v>
      </c>
      <c r="I252" s="5">
        <v>0</v>
      </c>
      <c r="J252" s="3" t="s">
        <v>31</v>
      </c>
      <c r="K252" s="5">
        <v>299</v>
      </c>
      <c r="L252" s="5">
        <v>421</v>
      </c>
      <c r="M252" s="5">
        <v>257</v>
      </c>
      <c r="N252" s="5">
        <v>140.1</v>
      </c>
      <c r="O252" s="3" t="s">
        <v>27</v>
      </c>
      <c r="P252" s="5">
        <v>263</v>
      </c>
      <c r="Q252" s="5">
        <v>0</v>
      </c>
      <c r="R252" s="115"/>
      <c r="S252" s="3"/>
    </row>
    <row r="253" spans="1:19" x14ac:dyDescent="0.25">
      <c r="A253" s="114" t="str">
        <f t="shared" si="3"/>
        <v>Australian Capital TerritoryCancellations/withdrawals42064First revision</v>
      </c>
      <c r="B253" s="4">
        <v>36</v>
      </c>
      <c r="C253" s="3" t="s">
        <v>2</v>
      </c>
      <c r="D253" s="3" t="s">
        <v>77</v>
      </c>
      <c r="E253" s="5">
        <v>2015.3</v>
      </c>
      <c r="F253" s="5">
        <v>85</v>
      </c>
      <c r="G253" s="82">
        <v>42064</v>
      </c>
      <c r="H253" s="5">
        <v>290</v>
      </c>
      <c r="I253" s="5">
        <v>0</v>
      </c>
      <c r="J253" s="3" t="s">
        <v>130</v>
      </c>
      <c r="K253" s="5">
        <v>265</v>
      </c>
      <c r="L253" s="5">
        <v>315</v>
      </c>
      <c r="M253" s="5">
        <v>257</v>
      </c>
      <c r="N253" s="5">
        <v>112.8</v>
      </c>
      <c r="O253" s="3" t="s">
        <v>27</v>
      </c>
      <c r="P253" s="5">
        <v>255</v>
      </c>
      <c r="Q253" s="5">
        <v>0</v>
      </c>
      <c r="R253" s="115"/>
      <c r="S253" s="3"/>
    </row>
    <row r="254" spans="1:19" x14ac:dyDescent="0.25">
      <c r="A254" s="114" t="str">
        <f t="shared" si="3"/>
        <v>Australian Capital TerritoryCancellations/withdrawals42156Initial</v>
      </c>
      <c r="B254" s="4">
        <v>37</v>
      </c>
      <c r="C254" s="3" t="s">
        <v>2</v>
      </c>
      <c r="D254" s="3" t="s">
        <v>77</v>
      </c>
      <c r="E254" s="5">
        <v>2015.4</v>
      </c>
      <c r="F254" s="5">
        <v>84</v>
      </c>
      <c r="G254" s="82">
        <v>42156</v>
      </c>
      <c r="H254" s="5">
        <v>2003</v>
      </c>
      <c r="I254" s="5">
        <v>0</v>
      </c>
      <c r="J254" s="3" t="s">
        <v>31</v>
      </c>
      <c r="K254" s="5">
        <v>1084</v>
      </c>
      <c r="L254" s="5">
        <v>2922</v>
      </c>
      <c r="M254" s="5">
        <v>734</v>
      </c>
      <c r="N254" s="5">
        <v>272.89999999999998</v>
      </c>
      <c r="O254" s="3" t="s">
        <v>27</v>
      </c>
      <c r="P254" s="5">
        <v>764</v>
      </c>
      <c r="Q254" s="5">
        <v>0</v>
      </c>
      <c r="R254" s="115"/>
      <c r="S254" s="3"/>
    </row>
    <row r="255" spans="1:19" x14ac:dyDescent="0.25">
      <c r="A255" s="114" t="str">
        <f t="shared" si="3"/>
        <v>Australian Capital TerritoryCancellations/withdrawals42156First revision</v>
      </c>
      <c r="B255" s="4">
        <v>38</v>
      </c>
      <c r="C255" s="3" t="s">
        <v>2</v>
      </c>
      <c r="D255" s="3" t="s">
        <v>77</v>
      </c>
      <c r="E255" s="5">
        <v>2015.4</v>
      </c>
      <c r="F255" s="5">
        <v>85</v>
      </c>
      <c r="G255" s="82">
        <v>42156</v>
      </c>
      <c r="H255" s="5">
        <v>1000</v>
      </c>
      <c r="I255" s="5">
        <v>0</v>
      </c>
      <c r="J255" s="3" t="s">
        <v>130</v>
      </c>
      <c r="K255" s="5">
        <v>791</v>
      </c>
      <c r="L255" s="5">
        <v>1209</v>
      </c>
      <c r="M255" s="5">
        <v>734</v>
      </c>
      <c r="N255" s="5">
        <v>136.19999999999999</v>
      </c>
      <c r="O255" s="3" t="s">
        <v>27</v>
      </c>
      <c r="P255" s="5">
        <v>739</v>
      </c>
      <c r="Q255" s="5">
        <v>0</v>
      </c>
      <c r="R255" s="115"/>
      <c r="S255" s="3"/>
    </row>
    <row r="256" spans="1:19" x14ac:dyDescent="0.25">
      <c r="A256" s="114" t="str">
        <f t="shared" si="3"/>
        <v>Australian Capital TerritoryCancellations/withdrawals42248Initial</v>
      </c>
      <c r="B256" s="4">
        <v>39</v>
      </c>
      <c r="C256" s="3" t="s">
        <v>2</v>
      </c>
      <c r="D256" s="3" t="s">
        <v>77</v>
      </c>
      <c r="E256" s="5">
        <v>2016.1</v>
      </c>
      <c r="F256" s="5">
        <v>86</v>
      </c>
      <c r="G256" s="82">
        <v>42248</v>
      </c>
      <c r="H256" s="5">
        <v>610</v>
      </c>
      <c r="I256" s="5">
        <v>635</v>
      </c>
      <c r="J256" s="3" t="s">
        <v>31</v>
      </c>
      <c r="K256" s="5">
        <v>464</v>
      </c>
      <c r="L256" s="5">
        <v>756</v>
      </c>
      <c r="M256" s="5">
        <v>474</v>
      </c>
      <c r="N256" s="5">
        <v>128.69999999999999</v>
      </c>
      <c r="O256" s="3" t="s">
        <v>28</v>
      </c>
      <c r="P256" s="5">
        <v>473</v>
      </c>
      <c r="Q256" s="5">
        <v>134</v>
      </c>
      <c r="R256" s="115"/>
      <c r="S256" s="3"/>
    </row>
    <row r="257" spans="1:19" x14ac:dyDescent="0.25">
      <c r="A257" s="114" t="str">
        <f t="shared" si="3"/>
        <v>Australian Capital TerritoryCancellations/withdrawals42248First revision</v>
      </c>
      <c r="B257" s="4">
        <v>40</v>
      </c>
      <c r="C257" s="3" t="s">
        <v>2</v>
      </c>
      <c r="D257" s="3" t="s">
        <v>77</v>
      </c>
      <c r="E257" s="5">
        <v>2016.1</v>
      </c>
      <c r="F257" s="5">
        <v>87</v>
      </c>
      <c r="G257" s="82">
        <v>42248</v>
      </c>
      <c r="H257" s="5">
        <v>533</v>
      </c>
      <c r="I257" s="5">
        <v>0</v>
      </c>
      <c r="J257" s="3" t="s">
        <v>130</v>
      </c>
      <c r="K257" s="5">
        <v>480</v>
      </c>
      <c r="L257" s="5">
        <v>586</v>
      </c>
      <c r="M257" s="5">
        <v>474</v>
      </c>
      <c r="N257" s="5">
        <v>112.4</v>
      </c>
      <c r="O257" s="3" t="s">
        <v>28</v>
      </c>
      <c r="P257" s="5">
        <v>473</v>
      </c>
      <c r="Q257" s="5">
        <v>0</v>
      </c>
      <c r="R257" s="115"/>
      <c r="S257" s="3"/>
    </row>
    <row r="258" spans="1:19" x14ac:dyDescent="0.25">
      <c r="A258" s="114" t="str">
        <f t="shared" ref="A258:A289" si="4">CONCATENATE(C258,D258,G258,J258)</f>
        <v>AustraliaCommencements42339Initial</v>
      </c>
      <c r="B258" s="4">
        <v>9</v>
      </c>
      <c r="C258" s="3" t="s">
        <v>1</v>
      </c>
      <c r="D258" s="3" t="s">
        <v>78</v>
      </c>
      <c r="E258" s="5">
        <v>2016.2</v>
      </c>
      <c r="F258" s="5">
        <v>87</v>
      </c>
      <c r="G258" s="82">
        <v>42339</v>
      </c>
      <c r="H258" s="5">
        <v>35549</v>
      </c>
      <c r="I258" s="5">
        <v>35762</v>
      </c>
      <c r="J258" s="3" t="s">
        <v>31</v>
      </c>
      <c r="K258" s="5">
        <v>34454</v>
      </c>
      <c r="L258" s="5">
        <v>36644</v>
      </c>
      <c r="M258" s="5">
        <v>36137</v>
      </c>
      <c r="N258" s="5">
        <v>98.4</v>
      </c>
      <c r="O258" s="3" t="s">
        <v>28</v>
      </c>
      <c r="P258" s="5">
        <v>33866</v>
      </c>
      <c r="Q258" s="5">
        <v>99</v>
      </c>
      <c r="R258" s="115"/>
      <c r="S258" s="3"/>
    </row>
    <row r="259" spans="1:19" x14ac:dyDescent="0.25">
      <c r="A259" s="114" t="str">
        <f t="shared" si="4"/>
        <v>AustraliaCommencements42339First revision</v>
      </c>
      <c r="B259" s="4">
        <v>10</v>
      </c>
      <c r="C259" s="3" t="s">
        <v>1</v>
      </c>
      <c r="D259" s="3" t="s">
        <v>78</v>
      </c>
      <c r="E259" s="5">
        <v>2016.2</v>
      </c>
      <c r="F259" s="5">
        <v>88</v>
      </c>
      <c r="G259" s="82">
        <v>42339</v>
      </c>
      <c r="H259" s="5">
        <v>36129</v>
      </c>
      <c r="I259" s="5">
        <v>0</v>
      </c>
      <c r="J259" s="3" t="s">
        <v>130</v>
      </c>
      <c r="K259" s="5">
        <v>35620</v>
      </c>
      <c r="L259" s="5">
        <v>36638</v>
      </c>
      <c r="M259" s="5">
        <v>36137</v>
      </c>
      <c r="N259" s="5">
        <v>100</v>
      </c>
      <c r="O259" s="3" t="s">
        <v>28</v>
      </c>
      <c r="P259" s="5">
        <v>35749</v>
      </c>
      <c r="Q259" s="5">
        <v>0</v>
      </c>
      <c r="R259" s="115"/>
      <c r="S259" s="3"/>
    </row>
    <row r="260" spans="1:19" x14ac:dyDescent="0.25">
      <c r="A260" s="114" t="str">
        <f t="shared" si="4"/>
        <v>AustraliaCommencements42430Initial</v>
      </c>
      <c r="B260" s="4">
        <v>11</v>
      </c>
      <c r="C260" s="3" t="s">
        <v>1</v>
      </c>
      <c r="D260" s="3" t="s">
        <v>78</v>
      </c>
      <c r="E260" s="5">
        <v>2016.3</v>
      </c>
      <c r="F260" s="5">
        <v>88</v>
      </c>
      <c r="G260" s="82">
        <v>42430</v>
      </c>
      <c r="H260" s="5">
        <v>56144</v>
      </c>
      <c r="I260" s="5">
        <v>56513</v>
      </c>
      <c r="J260" s="3" t="s">
        <v>31</v>
      </c>
      <c r="K260" s="5">
        <v>54244</v>
      </c>
      <c r="L260" s="5">
        <v>58044</v>
      </c>
      <c r="M260" s="5">
        <v>56243</v>
      </c>
      <c r="N260" s="5">
        <v>99.8</v>
      </c>
      <c r="O260" s="3" t="s">
        <v>28</v>
      </c>
      <c r="P260" s="5">
        <v>53636</v>
      </c>
      <c r="Q260" s="5">
        <v>100.5</v>
      </c>
      <c r="R260" s="115"/>
      <c r="S260" s="3"/>
    </row>
    <row r="261" spans="1:19" x14ac:dyDescent="0.25">
      <c r="A261" s="114" t="str">
        <f t="shared" si="4"/>
        <v>AustraliaCommencements42430First revision</v>
      </c>
      <c r="B261" s="4">
        <v>12</v>
      </c>
      <c r="C261" s="3" t="s">
        <v>1</v>
      </c>
      <c r="D261" s="3" t="s">
        <v>78</v>
      </c>
      <c r="E261" s="5">
        <v>2016.3</v>
      </c>
      <c r="F261" s="5">
        <v>89</v>
      </c>
      <c r="G261" s="82">
        <v>42430</v>
      </c>
      <c r="H261" s="5">
        <v>56081</v>
      </c>
      <c r="I261" s="5">
        <v>56226</v>
      </c>
      <c r="J261" s="3" t="s">
        <v>130</v>
      </c>
      <c r="K261" s="5">
        <v>55294</v>
      </c>
      <c r="L261" s="5">
        <v>56868</v>
      </c>
      <c r="M261" s="5">
        <v>56243</v>
      </c>
      <c r="N261" s="5">
        <v>99.7</v>
      </c>
      <c r="O261" s="3" t="s">
        <v>28</v>
      </c>
      <c r="P261" s="5">
        <v>55665</v>
      </c>
      <c r="Q261" s="5">
        <v>100</v>
      </c>
      <c r="R261" s="115"/>
      <c r="S261" s="3"/>
    </row>
    <row r="262" spans="1:19" x14ac:dyDescent="0.25">
      <c r="A262" s="114" t="str">
        <f t="shared" si="4"/>
        <v>AustraliaCommencements42522Initial</v>
      </c>
      <c r="B262" s="4">
        <v>13</v>
      </c>
      <c r="C262" s="3" t="s">
        <v>1</v>
      </c>
      <c r="D262" s="3" t="s">
        <v>78</v>
      </c>
      <c r="E262" s="5">
        <v>2016.4</v>
      </c>
      <c r="F262" s="5">
        <v>89</v>
      </c>
      <c r="G262" s="82">
        <v>42522</v>
      </c>
      <c r="H262" s="5">
        <v>39905</v>
      </c>
      <c r="I262" s="5">
        <v>40087</v>
      </c>
      <c r="J262" s="3" t="s">
        <v>31</v>
      </c>
      <c r="K262" s="5">
        <v>38742</v>
      </c>
      <c r="L262" s="5">
        <v>41068</v>
      </c>
      <c r="M262" s="5">
        <v>39494</v>
      </c>
      <c r="N262" s="5">
        <v>101</v>
      </c>
      <c r="O262" s="3" t="s">
        <v>28</v>
      </c>
      <c r="P262" s="5">
        <v>38253</v>
      </c>
      <c r="Q262" s="5">
        <v>101.5</v>
      </c>
      <c r="R262" s="115"/>
      <c r="S262" s="3"/>
    </row>
    <row r="263" spans="1:19" x14ac:dyDescent="0.25">
      <c r="A263" s="114" t="str">
        <f t="shared" si="4"/>
        <v>AustraliaCommencements42522First revision</v>
      </c>
      <c r="B263" s="4">
        <v>14</v>
      </c>
      <c r="C263" s="3" t="s">
        <v>1</v>
      </c>
      <c r="D263" s="3" t="s">
        <v>78</v>
      </c>
      <c r="E263" s="5">
        <v>2016.4</v>
      </c>
      <c r="F263" s="5">
        <v>90</v>
      </c>
      <c r="G263" s="82">
        <v>42522</v>
      </c>
      <c r="H263" s="5">
        <v>39560</v>
      </c>
      <c r="I263" s="5">
        <v>0</v>
      </c>
      <c r="J263" s="3" t="s">
        <v>130</v>
      </c>
      <c r="K263" s="5">
        <v>39042</v>
      </c>
      <c r="L263" s="5">
        <v>40078</v>
      </c>
      <c r="M263" s="5">
        <v>39494</v>
      </c>
      <c r="N263" s="5">
        <v>100.2</v>
      </c>
      <c r="O263" s="3" t="s">
        <v>28</v>
      </c>
      <c r="P263" s="5">
        <v>39190</v>
      </c>
      <c r="Q263" s="5">
        <v>0</v>
      </c>
      <c r="R263" s="115"/>
      <c r="S263" s="3"/>
    </row>
    <row r="264" spans="1:19" x14ac:dyDescent="0.25">
      <c r="A264" s="114" t="str">
        <f t="shared" si="4"/>
        <v>AustraliaCommencements42614Initial</v>
      </c>
      <c r="B264" s="4">
        <v>15</v>
      </c>
      <c r="C264" s="3" t="s">
        <v>1</v>
      </c>
      <c r="D264" s="3" t="s">
        <v>78</v>
      </c>
      <c r="E264" s="5">
        <v>2017.1</v>
      </c>
      <c r="F264" s="5">
        <v>90</v>
      </c>
      <c r="G264" s="82">
        <v>42614</v>
      </c>
      <c r="H264" s="5">
        <v>37927</v>
      </c>
      <c r="I264" s="5">
        <v>0</v>
      </c>
      <c r="J264" s="3" t="s">
        <v>31</v>
      </c>
      <c r="K264" s="5">
        <v>36684</v>
      </c>
      <c r="L264" s="5">
        <v>39170</v>
      </c>
      <c r="M264" s="5">
        <v>37471</v>
      </c>
      <c r="N264" s="5">
        <v>101.2</v>
      </c>
      <c r="O264" s="3" t="s">
        <v>28</v>
      </c>
      <c r="P264" s="5">
        <v>36084</v>
      </c>
      <c r="Q264" s="5">
        <v>0</v>
      </c>
      <c r="R264" s="115"/>
      <c r="S264" s="3"/>
    </row>
    <row r="265" spans="1:19" x14ac:dyDescent="0.25">
      <c r="A265" s="114" t="str">
        <f t="shared" si="4"/>
        <v>AustraliaCommencements42614First revision</v>
      </c>
      <c r="B265" s="4">
        <v>16</v>
      </c>
      <c r="C265" s="3" t="s">
        <v>1</v>
      </c>
      <c r="D265" s="3" t="s">
        <v>78</v>
      </c>
      <c r="E265" s="5">
        <v>2017.1</v>
      </c>
      <c r="F265" s="5">
        <v>91</v>
      </c>
      <c r="G265" s="82">
        <v>42614</v>
      </c>
      <c r="H265" s="5">
        <v>37479</v>
      </c>
      <c r="I265" s="5">
        <v>0</v>
      </c>
      <c r="J265" s="3" t="s">
        <v>130</v>
      </c>
      <c r="K265" s="5">
        <v>37147</v>
      </c>
      <c r="L265" s="5">
        <v>37811</v>
      </c>
      <c r="M265" s="5">
        <v>37471</v>
      </c>
      <c r="N265" s="5">
        <v>100</v>
      </c>
      <c r="O265" s="3" t="s">
        <v>28</v>
      </c>
      <c r="P265" s="5">
        <v>37140</v>
      </c>
      <c r="Q265" s="5">
        <v>0</v>
      </c>
      <c r="R265" s="115"/>
      <c r="S265" s="3"/>
    </row>
    <row r="266" spans="1:19" x14ac:dyDescent="0.25">
      <c r="A266" s="114" t="str">
        <f t="shared" si="4"/>
        <v>AustraliaCompletions42339Initial</v>
      </c>
      <c r="B266" s="4">
        <v>17</v>
      </c>
      <c r="C266" s="3" t="s">
        <v>1</v>
      </c>
      <c r="D266" s="3" t="s">
        <v>79</v>
      </c>
      <c r="E266" s="5">
        <v>2016.2</v>
      </c>
      <c r="F266" s="5">
        <v>87</v>
      </c>
      <c r="G266" s="82">
        <v>42339</v>
      </c>
      <c r="H266" s="5">
        <v>32320</v>
      </c>
      <c r="I266" s="5">
        <v>32577</v>
      </c>
      <c r="J266" s="3" t="s">
        <v>31</v>
      </c>
      <c r="K266" s="5">
        <v>30758</v>
      </c>
      <c r="L266" s="5">
        <v>33882</v>
      </c>
      <c r="M266" s="5">
        <v>31455</v>
      </c>
      <c r="N266" s="5">
        <v>102.7</v>
      </c>
      <c r="O266" s="3" t="s">
        <v>28</v>
      </c>
      <c r="P266" s="5">
        <v>29241</v>
      </c>
      <c r="Q266" s="5">
        <v>103.6</v>
      </c>
      <c r="R266" s="115"/>
      <c r="S266" s="3"/>
    </row>
    <row r="267" spans="1:19" x14ac:dyDescent="0.25">
      <c r="A267" s="114" t="str">
        <f t="shared" si="4"/>
        <v>AustraliaCompletions42339First revision</v>
      </c>
      <c r="B267" s="4">
        <v>18</v>
      </c>
      <c r="C267" s="3" t="s">
        <v>1</v>
      </c>
      <c r="D267" s="3" t="s">
        <v>79</v>
      </c>
      <c r="E267" s="5">
        <v>2016.2</v>
      </c>
      <c r="F267" s="5">
        <v>88</v>
      </c>
      <c r="G267" s="82">
        <v>42339</v>
      </c>
      <c r="H267" s="5">
        <v>31929</v>
      </c>
      <c r="I267" s="5">
        <v>32077</v>
      </c>
      <c r="J267" s="3" t="s">
        <v>130</v>
      </c>
      <c r="K267" s="5">
        <v>31306</v>
      </c>
      <c r="L267" s="5">
        <v>32552</v>
      </c>
      <c r="M267" s="5">
        <v>31455</v>
      </c>
      <c r="N267" s="5">
        <v>101.5</v>
      </c>
      <c r="O267" s="3" t="s">
        <v>28</v>
      </c>
      <c r="P267" s="5">
        <v>30620</v>
      </c>
      <c r="Q267" s="5">
        <v>102</v>
      </c>
      <c r="R267" s="115"/>
      <c r="S267" s="3"/>
    </row>
    <row r="268" spans="1:19" x14ac:dyDescent="0.25">
      <c r="A268" s="114" t="str">
        <f t="shared" si="4"/>
        <v>AustraliaCompletions42430Initial</v>
      </c>
      <c r="B268" s="4">
        <v>19</v>
      </c>
      <c r="C268" s="3" t="s">
        <v>1</v>
      </c>
      <c r="D268" s="3" t="s">
        <v>79</v>
      </c>
      <c r="E268" s="5">
        <v>2016.3</v>
      </c>
      <c r="F268" s="5">
        <v>88</v>
      </c>
      <c r="G268" s="82">
        <v>42430</v>
      </c>
      <c r="H268" s="5">
        <v>27492</v>
      </c>
      <c r="I268" s="5">
        <v>27867</v>
      </c>
      <c r="J268" s="3" t="s">
        <v>31</v>
      </c>
      <c r="K268" s="5">
        <v>25753</v>
      </c>
      <c r="L268" s="5">
        <v>29231</v>
      </c>
      <c r="M268" s="5">
        <v>26596</v>
      </c>
      <c r="N268" s="5">
        <v>103.4</v>
      </c>
      <c r="O268" s="3" t="s">
        <v>28</v>
      </c>
      <c r="P268" s="5">
        <v>24837</v>
      </c>
      <c r="Q268" s="5">
        <v>104.8</v>
      </c>
      <c r="R268" s="115"/>
      <c r="S268" s="3"/>
    </row>
    <row r="269" spans="1:19" x14ac:dyDescent="0.25">
      <c r="A269" s="114" t="str">
        <f t="shared" si="4"/>
        <v>AustraliaCompletions42430First revision</v>
      </c>
      <c r="B269" s="4">
        <v>20</v>
      </c>
      <c r="C269" s="3" t="s">
        <v>1</v>
      </c>
      <c r="D269" s="3" t="s">
        <v>79</v>
      </c>
      <c r="E269" s="5">
        <v>2016.3</v>
      </c>
      <c r="F269" s="5">
        <v>89</v>
      </c>
      <c r="G269" s="82">
        <v>42430</v>
      </c>
      <c r="H269" s="5">
        <v>27114</v>
      </c>
      <c r="I269" s="5">
        <v>27235</v>
      </c>
      <c r="J269" s="3" t="s">
        <v>130</v>
      </c>
      <c r="K269" s="5">
        <v>26464</v>
      </c>
      <c r="L269" s="5">
        <v>27764</v>
      </c>
      <c r="M269" s="5">
        <v>26596</v>
      </c>
      <c r="N269" s="5">
        <v>101.9</v>
      </c>
      <c r="O269" s="3" t="s">
        <v>28</v>
      </c>
      <c r="P269" s="5">
        <v>25926</v>
      </c>
      <c r="Q269" s="5">
        <v>102.4</v>
      </c>
      <c r="R269" s="115"/>
      <c r="S269" s="3"/>
    </row>
    <row r="270" spans="1:19" x14ac:dyDescent="0.25">
      <c r="A270" s="114" t="str">
        <f t="shared" si="4"/>
        <v>AustraliaCompletions42522Initial</v>
      </c>
      <c r="B270" s="4">
        <v>21</v>
      </c>
      <c r="C270" s="3" t="s">
        <v>1</v>
      </c>
      <c r="D270" s="3" t="s">
        <v>79</v>
      </c>
      <c r="E270" s="5">
        <v>2016.4</v>
      </c>
      <c r="F270" s="5">
        <v>89</v>
      </c>
      <c r="G270" s="82">
        <v>42522</v>
      </c>
      <c r="H270" s="5">
        <v>22107</v>
      </c>
      <c r="I270" s="5">
        <v>22335</v>
      </c>
      <c r="J270" s="3" t="s">
        <v>31</v>
      </c>
      <c r="K270" s="5">
        <v>21233</v>
      </c>
      <c r="L270" s="5">
        <v>22981</v>
      </c>
      <c r="M270" s="5">
        <v>21665</v>
      </c>
      <c r="N270" s="5">
        <v>102</v>
      </c>
      <c r="O270" s="3" t="s">
        <v>28</v>
      </c>
      <c r="P270" s="5">
        <v>20182</v>
      </c>
      <c r="Q270" s="5">
        <v>103.1</v>
      </c>
      <c r="R270" s="115"/>
      <c r="S270" s="3"/>
    </row>
    <row r="271" spans="1:19" x14ac:dyDescent="0.25">
      <c r="A271" s="114" t="str">
        <f t="shared" si="4"/>
        <v>AustraliaCompletions42522First revision</v>
      </c>
      <c r="B271" s="4">
        <v>22</v>
      </c>
      <c r="C271" s="3" t="s">
        <v>1</v>
      </c>
      <c r="D271" s="3" t="s">
        <v>79</v>
      </c>
      <c r="E271" s="5">
        <v>2016.4</v>
      </c>
      <c r="F271" s="5">
        <v>90</v>
      </c>
      <c r="G271" s="82">
        <v>42522</v>
      </c>
      <c r="H271" s="5">
        <v>22025</v>
      </c>
      <c r="I271" s="5">
        <v>0</v>
      </c>
      <c r="J271" s="3" t="s">
        <v>130</v>
      </c>
      <c r="K271" s="5">
        <v>21564</v>
      </c>
      <c r="L271" s="5">
        <v>22486</v>
      </c>
      <c r="M271" s="5">
        <v>21665</v>
      </c>
      <c r="N271" s="5">
        <v>101.7</v>
      </c>
      <c r="O271" s="3" t="s">
        <v>28</v>
      </c>
      <c r="P271" s="5">
        <v>21056</v>
      </c>
      <c r="Q271" s="5">
        <v>0</v>
      </c>
      <c r="R271" s="115"/>
      <c r="S271" s="3"/>
    </row>
    <row r="272" spans="1:19" x14ac:dyDescent="0.25">
      <c r="A272" s="114" t="str">
        <f t="shared" si="4"/>
        <v>AustraliaCompletions42614Initial</v>
      </c>
      <c r="B272" s="4">
        <v>23</v>
      </c>
      <c r="C272" s="3" t="s">
        <v>1</v>
      </c>
      <c r="D272" s="3" t="s">
        <v>79</v>
      </c>
      <c r="E272" s="5">
        <v>2017.1</v>
      </c>
      <c r="F272" s="5">
        <v>90</v>
      </c>
      <c r="G272" s="82">
        <v>42614</v>
      </c>
      <c r="H272" s="5">
        <v>22901</v>
      </c>
      <c r="I272" s="5">
        <v>0</v>
      </c>
      <c r="J272" s="3" t="s">
        <v>31</v>
      </c>
      <c r="K272" s="5">
        <v>22209</v>
      </c>
      <c r="L272" s="5">
        <v>23593</v>
      </c>
      <c r="M272" s="5">
        <v>22348</v>
      </c>
      <c r="N272" s="5">
        <v>102.5</v>
      </c>
      <c r="O272" s="3" t="s">
        <v>28</v>
      </c>
      <c r="P272" s="5">
        <v>20831</v>
      </c>
      <c r="Q272" s="5">
        <v>0</v>
      </c>
      <c r="R272" s="115"/>
      <c r="S272" s="3"/>
    </row>
    <row r="273" spans="1:19" x14ac:dyDescent="0.25">
      <c r="A273" s="114" t="str">
        <f t="shared" si="4"/>
        <v>AustraliaCompletions42614First revision</v>
      </c>
      <c r="B273" s="4">
        <v>24</v>
      </c>
      <c r="C273" s="3" t="s">
        <v>1</v>
      </c>
      <c r="D273" s="3" t="s">
        <v>79</v>
      </c>
      <c r="E273" s="5">
        <v>2017.1</v>
      </c>
      <c r="F273" s="5">
        <v>91</v>
      </c>
      <c r="G273" s="82">
        <v>42614</v>
      </c>
      <c r="H273" s="5">
        <v>22622</v>
      </c>
      <c r="I273" s="5">
        <v>0</v>
      </c>
      <c r="J273" s="3" t="s">
        <v>130</v>
      </c>
      <c r="K273" s="5">
        <v>22398</v>
      </c>
      <c r="L273" s="5">
        <v>22846</v>
      </c>
      <c r="M273" s="5">
        <v>22348</v>
      </c>
      <c r="N273" s="5">
        <v>101.2</v>
      </c>
      <c r="O273" s="3" t="s">
        <v>28</v>
      </c>
      <c r="P273" s="5">
        <v>21713</v>
      </c>
      <c r="Q273" s="5">
        <v>0</v>
      </c>
      <c r="R273" s="115"/>
      <c r="S273" s="3"/>
    </row>
    <row r="274" spans="1:19" x14ac:dyDescent="0.25">
      <c r="A274" s="114" t="str">
        <f t="shared" si="4"/>
        <v>AustraliaIn-training41974Initial</v>
      </c>
      <c r="B274" s="4">
        <v>25</v>
      </c>
      <c r="C274" s="3" t="s">
        <v>1</v>
      </c>
      <c r="D274" s="3" t="s">
        <v>80</v>
      </c>
      <c r="E274" s="5">
        <v>2015.2</v>
      </c>
      <c r="F274" s="5">
        <v>83</v>
      </c>
      <c r="G274" s="82">
        <v>41974</v>
      </c>
      <c r="H274" s="5">
        <v>316414</v>
      </c>
      <c r="I274" s="5">
        <v>0</v>
      </c>
      <c r="J274" s="3" t="s">
        <v>31</v>
      </c>
      <c r="K274" s="5">
        <v>312499</v>
      </c>
      <c r="L274" s="5">
        <v>320329</v>
      </c>
      <c r="M274" s="5">
        <v>312219</v>
      </c>
      <c r="N274" s="5">
        <v>101.3</v>
      </c>
      <c r="O274" s="3" t="s">
        <v>27</v>
      </c>
      <c r="P274" s="5">
        <v>329424</v>
      </c>
      <c r="Q274" s="5">
        <v>0</v>
      </c>
      <c r="R274" s="115"/>
      <c r="S274" s="3"/>
    </row>
    <row r="275" spans="1:19" x14ac:dyDescent="0.25">
      <c r="A275" s="114" t="str">
        <f t="shared" si="4"/>
        <v>AustraliaIn-training41974First revision</v>
      </c>
      <c r="B275" s="4">
        <v>26</v>
      </c>
      <c r="C275" s="3" t="s">
        <v>1</v>
      </c>
      <c r="D275" s="3" t="s">
        <v>80</v>
      </c>
      <c r="E275" s="5">
        <v>2015.2</v>
      </c>
      <c r="F275" s="5">
        <v>84</v>
      </c>
      <c r="G275" s="82">
        <v>41974</v>
      </c>
      <c r="H275" s="5">
        <v>317177</v>
      </c>
      <c r="I275" s="5">
        <v>0</v>
      </c>
      <c r="J275" s="3" t="s">
        <v>130</v>
      </c>
      <c r="K275" s="5">
        <v>314672</v>
      </c>
      <c r="L275" s="5">
        <v>319682</v>
      </c>
      <c r="M275" s="5">
        <v>312219</v>
      </c>
      <c r="N275" s="5">
        <v>101.6</v>
      </c>
      <c r="O275" s="3" t="s">
        <v>27</v>
      </c>
      <c r="P275" s="5">
        <v>323620</v>
      </c>
      <c r="Q275" s="5">
        <v>0</v>
      </c>
      <c r="R275" s="115"/>
      <c r="S275" s="3"/>
    </row>
    <row r="276" spans="1:19" x14ac:dyDescent="0.25">
      <c r="A276" s="114" t="str">
        <f t="shared" si="4"/>
        <v>AustraliaIn-training42064Initial</v>
      </c>
      <c r="B276" s="4">
        <v>27</v>
      </c>
      <c r="C276" s="3" t="s">
        <v>1</v>
      </c>
      <c r="D276" s="3" t="s">
        <v>80</v>
      </c>
      <c r="E276" s="5">
        <v>2015.3</v>
      </c>
      <c r="F276" s="5">
        <v>84</v>
      </c>
      <c r="G276" s="82">
        <v>42064</v>
      </c>
      <c r="H276" s="5">
        <v>319672</v>
      </c>
      <c r="I276" s="5">
        <v>319416</v>
      </c>
      <c r="J276" s="3" t="s">
        <v>31</v>
      </c>
      <c r="K276" s="5">
        <v>315319</v>
      </c>
      <c r="L276" s="5">
        <v>324025</v>
      </c>
      <c r="M276" s="5">
        <v>316321</v>
      </c>
      <c r="N276" s="5">
        <v>101.1</v>
      </c>
      <c r="O276" s="3" t="s">
        <v>28</v>
      </c>
      <c r="P276" s="5">
        <v>330594</v>
      </c>
      <c r="Q276" s="5">
        <v>101</v>
      </c>
      <c r="R276" s="115"/>
      <c r="S276" s="3"/>
    </row>
    <row r="277" spans="1:19" x14ac:dyDescent="0.25">
      <c r="A277" s="114" t="str">
        <f t="shared" si="4"/>
        <v>AustraliaIn-training42064First revision</v>
      </c>
      <c r="B277" s="4">
        <v>28</v>
      </c>
      <c r="C277" s="3" t="s">
        <v>1</v>
      </c>
      <c r="D277" s="3" t="s">
        <v>80</v>
      </c>
      <c r="E277" s="5">
        <v>2015.3</v>
      </c>
      <c r="F277" s="5">
        <v>85</v>
      </c>
      <c r="G277" s="82">
        <v>42064</v>
      </c>
      <c r="H277" s="5">
        <v>321653</v>
      </c>
      <c r="I277" s="5">
        <v>321420</v>
      </c>
      <c r="J277" s="3" t="s">
        <v>130</v>
      </c>
      <c r="K277" s="5">
        <v>319335</v>
      </c>
      <c r="L277" s="5">
        <v>323971</v>
      </c>
      <c r="M277" s="5">
        <v>316321</v>
      </c>
      <c r="N277" s="5">
        <v>101.7</v>
      </c>
      <c r="O277" s="3" t="s">
        <v>28</v>
      </c>
      <c r="P277" s="5">
        <v>326523</v>
      </c>
      <c r="Q277" s="5">
        <v>101.6</v>
      </c>
      <c r="R277" s="115"/>
      <c r="S277" s="3"/>
    </row>
    <row r="278" spans="1:19" x14ac:dyDescent="0.25">
      <c r="A278" s="114" t="str">
        <f t="shared" si="4"/>
        <v>AustraliaIn-training42156Initial</v>
      </c>
      <c r="B278" s="4">
        <v>29</v>
      </c>
      <c r="C278" s="3" t="s">
        <v>1</v>
      </c>
      <c r="D278" s="3" t="s">
        <v>80</v>
      </c>
      <c r="E278" s="5">
        <v>2015.4</v>
      </c>
      <c r="F278" s="5">
        <v>84</v>
      </c>
      <c r="G278" s="82">
        <v>42156</v>
      </c>
      <c r="H278" s="5">
        <v>302637</v>
      </c>
      <c r="I278" s="5">
        <v>302381</v>
      </c>
      <c r="J278" s="3" t="s">
        <v>31</v>
      </c>
      <c r="K278" s="5">
        <v>287874</v>
      </c>
      <c r="L278" s="5">
        <v>317400</v>
      </c>
      <c r="M278" s="5">
        <v>304902</v>
      </c>
      <c r="N278" s="5">
        <v>99.3</v>
      </c>
      <c r="O278" s="3" t="s">
        <v>28</v>
      </c>
      <c r="P278" s="5">
        <v>319081</v>
      </c>
      <c r="Q278" s="5">
        <v>99.2</v>
      </c>
      <c r="R278" s="115"/>
      <c r="S278" s="3"/>
    </row>
    <row r="279" spans="1:19" x14ac:dyDescent="0.25">
      <c r="A279" s="114" t="str">
        <f t="shared" si="4"/>
        <v>AustraliaIn-training42156First revision</v>
      </c>
      <c r="B279" s="4">
        <v>30</v>
      </c>
      <c r="C279" s="3" t="s">
        <v>1</v>
      </c>
      <c r="D279" s="3" t="s">
        <v>80</v>
      </c>
      <c r="E279" s="5">
        <v>2015.4</v>
      </c>
      <c r="F279" s="5">
        <v>85</v>
      </c>
      <c r="G279" s="82">
        <v>42156</v>
      </c>
      <c r="H279" s="5">
        <v>308803</v>
      </c>
      <c r="I279" s="5">
        <v>308034</v>
      </c>
      <c r="J279" s="3" t="s">
        <v>130</v>
      </c>
      <c r="K279" s="5">
        <v>304507</v>
      </c>
      <c r="L279" s="5">
        <v>313099</v>
      </c>
      <c r="M279" s="5">
        <v>304902</v>
      </c>
      <c r="N279" s="5">
        <v>101.3</v>
      </c>
      <c r="O279" s="3" t="s">
        <v>28</v>
      </c>
      <c r="P279" s="5">
        <v>317323</v>
      </c>
      <c r="Q279" s="5">
        <v>101</v>
      </c>
      <c r="R279" s="115"/>
      <c r="S279" s="3"/>
    </row>
    <row r="280" spans="1:19" x14ac:dyDescent="0.25">
      <c r="A280" s="114" t="str">
        <f t="shared" si="4"/>
        <v>AustraliaIn-training42248Initial</v>
      </c>
      <c r="B280" s="4">
        <v>31</v>
      </c>
      <c r="C280" s="3" t="s">
        <v>1</v>
      </c>
      <c r="D280" s="3" t="s">
        <v>80</v>
      </c>
      <c r="E280" s="5">
        <v>2016.1</v>
      </c>
      <c r="F280" s="5">
        <v>86</v>
      </c>
      <c r="G280" s="82">
        <v>42248</v>
      </c>
      <c r="H280" s="5">
        <v>295308</v>
      </c>
      <c r="I280" s="5">
        <v>294685</v>
      </c>
      <c r="J280" s="3" t="s">
        <v>31</v>
      </c>
      <c r="K280" s="5">
        <v>291168</v>
      </c>
      <c r="L280" s="5">
        <v>299448</v>
      </c>
      <c r="M280" s="5">
        <v>292732</v>
      </c>
      <c r="N280" s="5">
        <v>100.9</v>
      </c>
      <c r="O280" s="3" t="s">
        <v>28</v>
      </c>
      <c r="P280" s="5">
        <v>303597</v>
      </c>
      <c r="Q280" s="5">
        <v>100.7</v>
      </c>
      <c r="R280" s="115"/>
      <c r="S280" s="3"/>
    </row>
    <row r="281" spans="1:19" x14ac:dyDescent="0.25">
      <c r="A281" s="114" t="str">
        <f t="shared" si="4"/>
        <v>AustraliaIn-training42248First revision</v>
      </c>
      <c r="B281" s="4">
        <v>32</v>
      </c>
      <c r="C281" s="3" t="s">
        <v>1</v>
      </c>
      <c r="D281" s="3" t="s">
        <v>80</v>
      </c>
      <c r="E281" s="5">
        <v>2016.1</v>
      </c>
      <c r="F281" s="5">
        <v>87</v>
      </c>
      <c r="G281" s="82">
        <v>42248</v>
      </c>
      <c r="H281" s="5">
        <v>298661</v>
      </c>
      <c r="I281" s="5">
        <v>298347</v>
      </c>
      <c r="J281" s="3" t="s">
        <v>130</v>
      </c>
      <c r="K281" s="5">
        <v>296489</v>
      </c>
      <c r="L281" s="5">
        <v>300833</v>
      </c>
      <c r="M281" s="5">
        <v>292732</v>
      </c>
      <c r="N281" s="5">
        <v>102</v>
      </c>
      <c r="O281" s="3" t="s">
        <v>28</v>
      </c>
      <c r="P281" s="5">
        <v>301411</v>
      </c>
      <c r="Q281" s="5">
        <v>101.9</v>
      </c>
      <c r="R281" s="115"/>
      <c r="S281" s="3"/>
    </row>
    <row r="282" spans="1:19" x14ac:dyDescent="0.25">
      <c r="A282" s="114" t="str">
        <f t="shared" si="4"/>
        <v>AustraliaCancellations/withdrawals41974Initial</v>
      </c>
      <c r="B282" s="4">
        <v>1</v>
      </c>
      <c r="C282" s="3" t="s">
        <v>1</v>
      </c>
      <c r="D282" s="3" t="s">
        <v>77</v>
      </c>
      <c r="E282" s="5">
        <v>2015.2</v>
      </c>
      <c r="F282" s="5">
        <v>83</v>
      </c>
      <c r="G282" s="82">
        <v>41974</v>
      </c>
      <c r="H282" s="5">
        <v>28937</v>
      </c>
      <c r="I282" s="5">
        <v>0</v>
      </c>
      <c r="J282" s="3" t="s">
        <v>31</v>
      </c>
      <c r="K282" s="5">
        <v>27372</v>
      </c>
      <c r="L282" s="5">
        <v>30502</v>
      </c>
      <c r="M282" s="5">
        <v>27438</v>
      </c>
      <c r="N282" s="5">
        <v>105.5</v>
      </c>
      <c r="O282" s="3" t="s">
        <v>28</v>
      </c>
      <c r="P282" s="5">
        <v>21166</v>
      </c>
      <c r="Q282" s="5">
        <v>0</v>
      </c>
      <c r="R282" s="115"/>
      <c r="S282" s="3"/>
    </row>
    <row r="283" spans="1:19" x14ac:dyDescent="0.25">
      <c r="A283" s="114" t="str">
        <f t="shared" si="4"/>
        <v>AustraliaCancellations/withdrawals41974First revision</v>
      </c>
      <c r="B283" s="4">
        <v>2</v>
      </c>
      <c r="C283" s="3" t="s">
        <v>1</v>
      </c>
      <c r="D283" s="3" t="s">
        <v>77</v>
      </c>
      <c r="E283" s="5">
        <v>2015.2</v>
      </c>
      <c r="F283" s="5">
        <v>84</v>
      </c>
      <c r="G283" s="82">
        <v>41974</v>
      </c>
      <c r="H283" s="5">
        <v>28892</v>
      </c>
      <c r="I283" s="5">
        <v>0</v>
      </c>
      <c r="J283" s="3" t="s">
        <v>130</v>
      </c>
      <c r="K283" s="5">
        <v>27583</v>
      </c>
      <c r="L283" s="5">
        <v>30201</v>
      </c>
      <c r="M283" s="5">
        <v>27438</v>
      </c>
      <c r="N283" s="5">
        <v>105.3</v>
      </c>
      <c r="O283" s="3" t="s">
        <v>28</v>
      </c>
      <c r="P283" s="5">
        <v>24450</v>
      </c>
      <c r="Q283" s="5">
        <v>0</v>
      </c>
      <c r="R283" s="115"/>
      <c r="S283" s="3"/>
    </row>
    <row r="284" spans="1:19" x14ac:dyDescent="0.25">
      <c r="A284" s="114" t="str">
        <f t="shared" si="4"/>
        <v>AustraliaCancellations/withdrawals42064Initial</v>
      </c>
      <c r="B284" s="4">
        <v>3</v>
      </c>
      <c r="C284" s="3" t="s">
        <v>1</v>
      </c>
      <c r="D284" s="3" t="s">
        <v>77</v>
      </c>
      <c r="E284" s="5">
        <v>2015.3</v>
      </c>
      <c r="F284" s="5">
        <v>84</v>
      </c>
      <c r="G284" s="82">
        <v>42064</v>
      </c>
      <c r="H284" s="5">
        <v>28809</v>
      </c>
      <c r="I284" s="5">
        <v>28847</v>
      </c>
      <c r="J284" s="3" t="s">
        <v>31</v>
      </c>
      <c r="K284" s="5">
        <v>27186</v>
      </c>
      <c r="L284" s="5">
        <v>30432</v>
      </c>
      <c r="M284" s="5">
        <v>25774</v>
      </c>
      <c r="N284" s="5">
        <v>111.8</v>
      </c>
      <c r="O284" s="3" t="s">
        <v>27</v>
      </c>
      <c r="P284" s="5">
        <v>20890</v>
      </c>
      <c r="Q284" s="5">
        <v>111.9</v>
      </c>
      <c r="R284" s="115"/>
      <c r="S284" s="3"/>
    </row>
    <row r="285" spans="1:19" x14ac:dyDescent="0.25">
      <c r="A285" s="114" t="str">
        <f t="shared" si="4"/>
        <v>AustraliaCancellations/withdrawals42064First revision</v>
      </c>
      <c r="B285" s="4">
        <v>4</v>
      </c>
      <c r="C285" s="3" t="s">
        <v>1</v>
      </c>
      <c r="D285" s="3" t="s">
        <v>77</v>
      </c>
      <c r="E285" s="5">
        <v>2015.3</v>
      </c>
      <c r="F285" s="5">
        <v>85</v>
      </c>
      <c r="G285" s="82">
        <v>42064</v>
      </c>
      <c r="H285" s="5">
        <v>27129</v>
      </c>
      <c r="I285" s="5">
        <v>27227</v>
      </c>
      <c r="J285" s="3" t="s">
        <v>130</v>
      </c>
      <c r="K285" s="5">
        <v>25864</v>
      </c>
      <c r="L285" s="5">
        <v>28394</v>
      </c>
      <c r="M285" s="5">
        <v>25774</v>
      </c>
      <c r="N285" s="5">
        <v>105.3</v>
      </c>
      <c r="O285" s="3" t="s">
        <v>27</v>
      </c>
      <c r="P285" s="5">
        <v>23045</v>
      </c>
      <c r="Q285" s="5">
        <v>105.6</v>
      </c>
      <c r="R285" s="115"/>
      <c r="S285" s="3"/>
    </row>
    <row r="286" spans="1:19" x14ac:dyDescent="0.25">
      <c r="A286" s="114" t="str">
        <f t="shared" si="4"/>
        <v>AustraliaCancellations/withdrawals42156Initial</v>
      </c>
      <c r="B286" s="4">
        <v>5</v>
      </c>
      <c r="C286" s="3" t="s">
        <v>1</v>
      </c>
      <c r="D286" s="3" t="s">
        <v>77</v>
      </c>
      <c r="E286" s="5">
        <v>2015.4</v>
      </c>
      <c r="F286" s="5">
        <v>84</v>
      </c>
      <c r="G286" s="82">
        <v>42156</v>
      </c>
      <c r="H286" s="5">
        <v>29903</v>
      </c>
      <c r="I286" s="5">
        <v>0</v>
      </c>
      <c r="J286" s="3" t="s">
        <v>31</v>
      </c>
      <c r="K286" s="5">
        <v>25809</v>
      </c>
      <c r="L286" s="5">
        <v>33997</v>
      </c>
      <c r="M286" s="5">
        <v>23316</v>
      </c>
      <c r="N286" s="5">
        <v>128.30000000000001</v>
      </c>
      <c r="O286" s="3" t="s">
        <v>27</v>
      </c>
      <c r="P286" s="5">
        <v>11340</v>
      </c>
      <c r="Q286" s="5">
        <v>0</v>
      </c>
      <c r="R286" s="115"/>
      <c r="S286" s="3"/>
    </row>
    <row r="287" spans="1:19" x14ac:dyDescent="0.25">
      <c r="A287" s="114" t="str">
        <f t="shared" si="4"/>
        <v>AustraliaCancellations/withdrawals42156First revision</v>
      </c>
      <c r="B287" s="4">
        <v>6</v>
      </c>
      <c r="C287" s="3" t="s">
        <v>1</v>
      </c>
      <c r="D287" s="3" t="s">
        <v>77</v>
      </c>
      <c r="E287" s="5">
        <v>2015.4</v>
      </c>
      <c r="F287" s="5">
        <v>85</v>
      </c>
      <c r="G287" s="82">
        <v>42156</v>
      </c>
      <c r="H287" s="5">
        <v>25335</v>
      </c>
      <c r="I287" s="5">
        <v>25685</v>
      </c>
      <c r="J287" s="3" t="s">
        <v>130</v>
      </c>
      <c r="K287" s="5">
        <v>22482</v>
      </c>
      <c r="L287" s="5">
        <v>28188</v>
      </c>
      <c r="M287" s="5">
        <v>23316</v>
      </c>
      <c r="N287" s="5">
        <v>108.7</v>
      </c>
      <c r="O287" s="3" t="s">
        <v>27</v>
      </c>
      <c r="P287" s="5">
        <v>18440</v>
      </c>
      <c r="Q287" s="5">
        <v>110.2</v>
      </c>
      <c r="R287" s="115"/>
      <c r="S287" s="3"/>
    </row>
    <row r="288" spans="1:19" x14ac:dyDescent="0.25">
      <c r="A288" s="114" t="str">
        <f t="shared" si="4"/>
        <v>AustraliaCancellations/withdrawals42248Initial</v>
      </c>
      <c r="B288" s="4">
        <v>7</v>
      </c>
      <c r="C288" s="3" t="s">
        <v>1</v>
      </c>
      <c r="D288" s="3" t="s">
        <v>77</v>
      </c>
      <c r="E288" s="5">
        <v>2016.1</v>
      </c>
      <c r="F288" s="5">
        <v>86</v>
      </c>
      <c r="G288" s="82">
        <v>42248</v>
      </c>
      <c r="H288" s="5">
        <v>23976</v>
      </c>
      <c r="I288" s="5">
        <v>24340</v>
      </c>
      <c r="J288" s="3" t="s">
        <v>31</v>
      </c>
      <c r="K288" s="5">
        <v>21184</v>
      </c>
      <c r="L288" s="5">
        <v>26768</v>
      </c>
      <c r="M288" s="5">
        <v>22430</v>
      </c>
      <c r="N288" s="5">
        <v>106.9</v>
      </c>
      <c r="O288" s="3" t="s">
        <v>28</v>
      </c>
      <c r="P288" s="5">
        <v>17460</v>
      </c>
      <c r="Q288" s="5">
        <v>108.5</v>
      </c>
      <c r="R288" s="115"/>
      <c r="S288" s="3"/>
    </row>
    <row r="289" spans="1:19" x14ac:dyDescent="0.25">
      <c r="A289" s="114" t="str">
        <f t="shared" si="4"/>
        <v>AustraliaCancellations/withdrawals42248First revision</v>
      </c>
      <c r="B289" s="4">
        <v>8</v>
      </c>
      <c r="C289" s="3" t="s">
        <v>1</v>
      </c>
      <c r="D289" s="3" t="s">
        <v>77</v>
      </c>
      <c r="E289" s="5">
        <v>2016.1</v>
      </c>
      <c r="F289" s="5">
        <v>87</v>
      </c>
      <c r="G289" s="82">
        <v>42248</v>
      </c>
      <c r="H289" s="5">
        <v>22862</v>
      </c>
      <c r="I289" s="5">
        <v>23026</v>
      </c>
      <c r="J289" s="3" t="s">
        <v>130</v>
      </c>
      <c r="K289" s="5">
        <v>21869</v>
      </c>
      <c r="L289" s="5">
        <v>23855</v>
      </c>
      <c r="M289" s="5">
        <v>22430</v>
      </c>
      <c r="N289" s="5">
        <v>101.9</v>
      </c>
      <c r="O289" s="3" t="s">
        <v>28</v>
      </c>
      <c r="P289" s="5">
        <v>19434</v>
      </c>
      <c r="Q289" s="5">
        <v>102.7</v>
      </c>
      <c r="R289" s="115"/>
      <c r="S289" s="3"/>
    </row>
    <row r="290" spans="1:19" x14ac:dyDescent="0.25">
      <c r="A290" s="114" t="e">
        <f>CONCATENATE(#REF!,#REF!,#REF!,#REF!)</f>
        <v>#REF!</v>
      </c>
      <c r="R290" s="115"/>
      <c r="S290" s="3"/>
    </row>
    <row r="291" spans="1:19" x14ac:dyDescent="0.25">
      <c r="A291" s="114" t="e">
        <f>CONCATENATE(#REF!,#REF!,#REF!,#REF!)</f>
        <v>#REF!</v>
      </c>
      <c r="R291" s="115"/>
      <c r="S291" s="3"/>
    </row>
    <row r="292" spans="1:19" x14ac:dyDescent="0.25">
      <c r="A292" s="114" t="e">
        <f>CONCATENATE(#REF!,#REF!,#REF!,#REF!)</f>
        <v>#REF!</v>
      </c>
      <c r="C292"/>
      <c r="D292"/>
      <c r="E292"/>
      <c r="R292" s="115"/>
      <c r="S292" s="3"/>
    </row>
    <row r="293" spans="1:19" x14ac:dyDescent="0.25">
      <c r="A293" s="114" t="e">
        <f>CONCATENATE(#REF!,#REF!,#REF!,#REF!)</f>
        <v>#REF!</v>
      </c>
      <c r="C293"/>
      <c r="D293"/>
      <c r="E293"/>
      <c r="R293" s="115"/>
      <c r="S293" s="3"/>
    </row>
    <row r="294" spans="1:19" x14ac:dyDescent="0.25">
      <c r="A294" s="114" t="e">
        <f>CONCATENATE(#REF!,#REF!,#REF!,#REF!)</f>
        <v>#REF!</v>
      </c>
      <c r="C294"/>
      <c r="D294"/>
      <c r="E294"/>
      <c r="R294" s="115"/>
      <c r="S294" s="3"/>
    </row>
    <row r="295" spans="1:19" x14ac:dyDescent="0.25">
      <c r="A295" s="114" t="e">
        <f>CONCATENATE(#REF!,#REF!,#REF!,#REF!)</f>
        <v>#REF!</v>
      </c>
      <c r="C295"/>
      <c r="D295"/>
      <c r="E295"/>
      <c r="R295" s="115"/>
      <c r="S295" s="3"/>
    </row>
    <row r="296" spans="1:19" x14ac:dyDescent="0.25">
      <c r="A296" s="114" t="e">
        <f>CONCATENATE(#REF!,#REF!,#REF!,#REF!)</f>
        <v>#REF!</v>
      </c>
      <c r="C296"/>
      <c r="D296"/>
      <c r="E296"/>
      <c r="R296" s="115"/>
      <c r="S296" s="3"/>
    </row>
    <row r="297" spans="1:19" x14ac:dyDescent="0.25">
      <c r="A297" s="114" t="e">
        <f>CONCATENATE(#REF!,#REF!,#REF!,#REF!)</f>
        <v>#REF!</v>
      </c>
      <c r="C297"/>
      <c r="D297"/>
      <c r="E297"/>
      <c r="R297" s="115"/>
      <c r="S297" s="3"/>
    </row>
    <row r="298" spans="1:19" x14ac:dyDescent="0.25">
      <c r="A298" s="114" t="e">
        <f>CONCATENATE(#REF!,#REF!,#REF!,#REF!)</f>
        <v>#REF!</v>
      </c>
      <c r="C298"/>
      <c r="D298"/>
      <c r="E298"/>
      <c r="R298" s="115"/>
      <c r="S298" s="3"/>
    </row>
    <row r="299" spans="1:19" x14ac:dyDescent="0.25">
      <c r="A299" s="114" t="e">
        <f>CONCATENATE(#REF!,#REF!,#REF!,#REF!)</f>
        <v>#REF!</v>
      </c>
      <c r="C299"/>
      <c r="D299"/>
      <c r="E299"/>
      <c r="R299" s="115"/>
      <c r="S299" s="3"/>
    </row>
    <row r="300" spans="1:19" x14ac:dyDescent="0.25">
      <c r="A300" s="114" t="e">
        <f>CONCATENATE(#REF!,#REF!,#REF!,#REF!)</f>
        <v>#REF!</v>
      </c>
      <c r="C300"/>
      <c r="D300"/>
      <c r="E300"/>
      <c r="R300" s="115"/>
      <c r="S300" s="3"/>
    </row>
    <row r="301" spans="1:19" x14ac:dyDescent="0.25">
      <c r="A301" s="114" t="e">
        <f>CONCATENATE(#REF!,#REF!,#REF!,#REF!)</f>
        <v>#REF!</v>
      </c>
      <c r="C301"/>
      <c r="D301"/>
      <c r="E301"/>
      <c r="R301" s="115"/>
      <c r="S301" s="3"/>
    </row>
    <row r="302" spans="1:19" x14ac:dyDescent="0.25">
      <c r="A302" s="114" t="e">
        <f>CONCATENATE(#REF!,#REF!,#REF!,#REF!)</f>
        <v>#REF!</v>
      </c>
      <c r="C302"/>
      <c r="D302"/>
      <c r="E302"/>
      <c r="R302" s="115"/>
      <c r="S302" s="3"/>
    </row>
    <row r="303" spans="1:19" x14ac:dyDescent="0.25">
      <c r="A303" s="114" t="e">
        <f>CONCATENATE(#REF!,#REF!,#REF!,#REF!)</f>
        <v>#REF!</v>
      </c>
      <c r="C303"/>
      <c r="D303"/>
      <c r="E303"/>
      <c r="R303" s="115"/>
      <c r="S303" s="3"/>
    </row>
    <row r="304" spans="1:19" x14ac:dyDescent="0.25">
      <c r="A304" s="114" t="e">
        <f>CONCATENATE(#REF!,#REF!,#REF!,#REF!)</f>
        <v>#REF!</v>
      </c>
      <c r="C304"/>
      <c r="D304"/>
      <c r="E304"/>
      <c r="R304" s="115"/>
      <c r="S304" s="3"/>
    </row>
    <row r="305" spans="1:19" x14ac:dyDescent="0.25">
      <c r="A305" s="114" t="e">
        <f>CONCATENATE(#REF!,#REF!,#REF!,#REF!)</f>
        <v>#REF!</v>
      </c>
      <c r="C305"/>
      <c r="D305"/>
      <c r="E305"/>
      <c r="R305" s="115"/>
      <c r="S305" s="3"/>
    </row>
    <row r="306" spans="1:19" x14ac:dyDescent="0.25">
      <c r="A306" s="114" t="e">
        <f>CONCATENATE(#REF!,#REF!,#REF!,#REF!)</f>
        <v>#REF!</v>
      </c>
      <c r="C306"/>
      <c r="D306"/>
      <c r="E306"/>
      <c r="R306" s="115"/>
      <c r="S306" s="3"/>
    </row>
    <row r="307" spans="1:19" x14ac:dyDescent="0.25">
      <c r="A307" s="114" t="e">
        <f>CONCATENATE(#REF!,#REF!,#REF!,#REF!)</f>
        <v>#REF!</v>
      </c>
      <c r="C307"/>
      <c r="D307"/>
      <c r="E307"/>
      <c r="R307" s="115"/>
      <c r="S307" s="3"/>
    </row>
    <row r="308" spans="1:19" x14ac:dyDescent="0.25">
      <c r="A308" s="114" t="e">
        <f>CONCATENATE(#REF!,#REF!,#REF!,#REF!)</f>
        <v>#REF!</v>
      </c>
      <c r="C308"/>
      <c r="D308"/>
      <c r="E308"/>
      <c r="R308" s="115"/>
      <c r="S308" s="3"/>
    </row>
    <row r="309" spans="1:19" x14ac:dyDescent="0.25">
      <c r="A309" s="114" t="e">
        <f>CONCATENATE(#REF!,#REF!,#REF!,#REF!)</f>
        <v>#REF!</v>
      </c>
      <c r="C309"/>
      <c r="D309"/>
      <c r="E309"/>
      <c r="R309" s="115"/>
      <c r="S309" s="3"/>
    </row>
    <row r="310" spans="1:19" x14ac:dyDescent="0.25">
      <c r="A310" s="114" t="e">
        <f>CONCATENATE(#REF!,#REF!,#REF!,#REF!)</f>
        <v>#REF!</v>
      </c>
      <c r="R310" s="115"/>
      <c r="S310" s="3"/>
    </row>
    <row r="311" spans="1:19" x14ac:dyDescent="0.25">
      <c r="A311" s="114" t="e">
        <f>CONCATENATE(#REF!,#REF!,#REF!,#REF!)</f>
        <v>#REF!</v>
      </c>
      <c r="R311" s="115"/>
      <c r="S311" s="3"/>
    </row>
    <row r="312" spans="1:19" x14ac:dyDescent="0.25">
      <c r="A312" s="114" t="e">
        <f>CONCATENATE(#REF!,#REF!,#REF!,#REF!)</f>
        <v>#REF!</v>
      </c>
      <c r="R312" s="115"/>
      <c r="S312" s="3"/>
    </row>
    <row r="313" spans="1:19" x14ac:dyDescent="0.25">
      <c r="A313" s="114" t="e">
        <f>CONCATENATE(#REF!,#REF!,#REF!,#REF!)</f>
        <v>#REF!</v>
      </c>
      <c r="R313" s="115"/>
      <c r="S313" s="3"/>
    </row>
    <row r="314" spans="1:19" x14ac:dyDescent="0.25">
      <c r="A314" s="114" t="e">
        <f>CONCATENATE(#REF!,#REF!,#REF!,#REF!)</f>
        <v>#REF!</v>
      </c>
      <c r="R314" s="115"/>
      <c r="S314" s="3"/>
    </row>
    <row r="315" spans="1:19" x14ac:dyDescent="0.25">
      <c r="A315" s="114" t="e">
        <f>CONCATENATE(#REF!,#REF!,#REF!,#REF!)</f>
        <v>#REF!</v>
      </c>
      <c r="R315" s="115"/>
      <c r="S315" s="3"/>
    </row>
    <row r="316" spans="1:19" x14ac:dyDescent="0.25">
      <c r="A316" s="114" t="e">
        <f>CONCATENATE(#REF!,#REF!,#REF!,#REF!)</f>
        <v>#REF!</v>
      </c>
      <c r="R316" s="115"/>
      <c r="S316" s="3"/>
    </row>
    <row r="317" spans="1:19" x14ac:dyDescent="0.25">
      <c r="A317" s="114" t="e">
        <f>CONCATENATE(#REF!,#REF!,#REF!,#REF!)</f>
        <v>#REF!</v>
      </c>
      <c r="R317" s="115"/>
      <c r="S317" s="3"/>
    </row>
    <row r="318" spans="1:19" x14ac:dyDescent="0.25">
      <c r="A318" s="114" t="e">
        <f>CONCATENATE(#REF!,#REF!,#REF!,#REF!)</f>
        <v>#REF!</v>
      </c>
      <c r="R318" s="115"/>
      <c r="S318" s="3"/>
    </row>
    <row r="319" spans="1:19" x14ac:dyDescent="0.25">
      <c r="A319" s="114" t="e">
        <f>CONCATENATE(#REF!,#REF!,#REF!,#REF!)</f>
        <v>#REF!</v>
      </c>
      <c r="R319" s="115"/>
      <c r="S319" s="3"/>
    </row>
    <row r="320" spans="1:19" x14ac:dyDescent="0.25">
      <c r="A320" s="114" t="e">
        <f>CONCATENATE(#REF!,#REF!,#REF!,#REF!)</f>
        <v>#REF!</v>
      </c>
      <c r="R320" s="115"/>
      <c r="S320" s="3"/>
    </row>
    <row r="321" spans="1:19" x14ac:dyDescent="0.25">
      <c r="A321" s="114" t="e">
        <f>CONCATENATE(#REF!,#REF!,#REF!,#REF!)</f>
        <v>#REF!</v>
      </c>
      <c r="R321" s="115"/>
      <c r="S321" s="3"/>
    </row>
    <row r="322" spans="1:19" x14ac:dyDescent="0.25">
      <c r="A322" s="114" t="e">
        <f>CONCATENATE(#REF!,#REF!,#REF!,#REF!)</f>
        <v>#REF!</v>
      </c>
      <c r="R322" s="115"/>
      <c r="S322" s="3"/>
    </row>
    <row r="323" spans="1:19" x14ac:dyDescent="0.25">
      <c r="A323" s="114" t="e">
        <f>CONCATENATE(#REF!,#REF!,#REF!,#REF!)</f>
        <v>#REF!</v>
      </c>
      <c r="R323" s="115"/>
      <c r="S323" s="3"/>
    </row>
    <row r="324" spans="1:19" x14ac:dyDescent="0.25">
      <c r="A324" s="114" t="e">
        <f>CONCATENATE(#REF!,#REF!,#REF!,#REF!)</f>
        <v>#REF!</v>
      </c>
      <c r="R324" s="115"/>
      <c r="S324" s="3"/>
    </row>
    <row r="325" spans="1:19" x14ac:dyDescent="0.25">
      <c r="A325" s="114" t="e">
        <f>CONCATENATE(#REF!,#REF!,#REF!,#REF!)</f>
        <v>#REF!</v>
      </c>
      <c r="R325" s="115"/>
      <c r="S325" s="3"/>
    </row>
    <row r="326" spans="1:19" x14ac:dyDescent="0.25">
      <c r="A326" s="114" t="e">
        <f>CONCATENATE(#REF!,#REF!,#REF!,#REF!)</f>
        <v>#REF!</v>
      </c>
      <c r="R326" s="115"/>
      <c r="S326" s="3"/>
    </row>
    <row r="327" spans="1:19" x14ac:dyDescent="0.25">
      <c r="A327" s="114" t="e">
        <f>CONCATENATE(#REF!,#REF!,#REF!,#REF!)</f>
        <v>#REF!</v>
      </c>
      <c r="R327" s="115"/>
      <c r="S327" s="3"/>
    </row>
    <row r="328" spans="1:19" x14ac:dyDescent="0.25">
      <c r="A328" s="114" t="e">
        <f>CONCATENATE(#REF!,#REF!,#REF!,#REF!)</f>
        <v>#REF!</v>
      </c>
      <c r="R328" s="115"/>
      <c r="S328" s="3"/>
    </row>
    <row r="329" spans="1:19" x14ac:dyDescent="0.25">
      <c r="A329" s="114" t="e">
        <f>CONCATENATE(#REF!,#REF!,#REF!,#REF!)</f>
        <v>#REF!</v>
      </c>
      <c r="R329" s="115"/>
      <c r="S329" s="3"/>
    </row>
    <row r="330" spans="1:19" x14ac:dyDescent="0.25">
      <c r="A330" s="114" t="e">
        <f>CONCATENATE(#REF!,#REF!,#REF!,#REF!)</f>
        <v>#REF!</v>
      </c>
      <c r="R330" s="115"/>
      <c r="S330" s="3"/>
    </row>
    <row r="331" spans="1:19" x14ac:dyDescent="0.25">
      <c r="A331" s="114" t="e">
        <f>CONCATENATE(#REF!,#REF!,#REF!,#REF!)</f>
        <v>#REF!</v>
      </c>
      <c r="R331" s="115"/>
      <c r="S331" s="3"/>
    </row>
    <row r="332" spans="1:19" x14ac:dyDescent="0.25">
      <c r="A332" s="114" t="e">
        <f>CONCATENATE(#REF!,#REF!,#REF!,#REF!)</f>
        <v>#REF!</v>
      </c>
      <c r="R332" s="115"/>
      <c r="S332" s="3"/>
    </row>
    <row r="333" spans="1:19" x14ac:dyDescent="0.25">
      <c r="A333" s="114" t="e">
        <f>CONCATENATE(#REF!,#REF!,#REF!,#REF!)</f>
        <v>#REF!</v>
      </c>
      <c r="R333" s="115"/>
      <c r="S333" s="3"/>
    </row>
    <row r="334" spans="1:19" x14ac:dyDescent="0.25">
      <c r="A334" s="114" t="e">
        <f>CONCATENATE(#REF!,#REF!,#REF!,#REF!)</f>
        <v>#REF!</v>
      </c>
      <c r="R334" s="115"/>
      <c r="S334" s="3"/>
    </row>
    <row r="335" spans="1:19" x14ac:dyDescent="0.25">
      <c r="A335" s="114" t="e">
        <f>CONCATENATE(#REF!,#REF!,#REF!,#REF!)</f>
        <v>#REF!</v>
      </c>
      <c r="R335" s="115"/>
      <c r="S335" s="3"/>
    </row>
    <row r="336" spans="1:19" x14ac:dyDescent="0.25">
      <c r="A336" s="114" t="e">
        <f>CONCATENATE(#REF!,#REF!,#REF!,#REF!)</f>
        <v>#REF!</v>
      </c>
      <c r="R336" s="115"/>
      <c r="S336" s="3"/>
    </row>
    <row r="337" spans="1:19" x14ac:dyDescent="0.25">
      <c r="A337" s="114" t="e">
        <f>CONCATENATE(#REF!,#REF!,#REF!,#REF!)</f>
        <v>#REF!</v>
      </c>
      <c r="R337" s="115"/>
      <c r="S337" s="3"/>
    </row>
    <row r="338" spans="1:19" x14ac:dyDescent="0.25">
      <c r="A338" s="114" t="e">
        <f>CONCATENATE(#REF!,#REF!,#REF!,#REF!)</f>
        <v>#REF!</v>
      </c>
      <c r="R338" s="115"/>
      <c r="S338" s="3"/>
    </row>
    <row r="339" spans="1:19" x14ac:dyDescent="0.25">
      <c r="A339" s="114" t="e">
        <f>CONCATENATE(#REF!,#REF!,#REF!,#REF!)</f>
        <v>#REF!</v>
      </c>
      <c r="R339" s="115"/>
      <c r="S339" s="3"/>
    </row>
    <row r="340" spans="1:19" x14ac:dyDescent="0.25">
      <c r="A340" s="114" t="e">
        <f>CONCATENATE(#REF!,#REF!,#REF!,#REF!)</f>
        <v>#REF!</v>
      </c>
      <c r="R340" s="115"/>
      <c r="S340" s="3"/>
    </row>
    <row r="341" spans="1:19" x14ac:dyDescent="0.25">
      <c r="A341" s="114" t="e">
        <f>CONCATENATE(#REF!,#REF!,#REF!,#REF!)</f>
        <v>#REF!</v>
      </c>
      <c r="R341" s="115"/>
      <c r="S341" s="3"/>
    </row>
    <row r="342" spans="1:19" x14ac:dyDescent="0.25">
      <c r="A342" s="114" t="e">
        <f>CONCATENATE(#REF!,#REF!,#REF!,#REF!)</f>
        <v>#REF!</v>
      </c>
      <c r="R342" s="115"/>
      <c r="S342" s="3"/>
    </row>
    <row r="343" spans="1:19" x14ac:dyDescent="0.25">
      <c r="A343" s="114" t="e">
        <f>CONCATENATE(#REF!,#REF!,#REF!,#REF!)</f>
        <v>#REF!</v>
      </c>
      <c r="R343" s="115"/>
      <c r="S343" s="3"/>
    </row>
    <row r="344" spans="1:19" x14ac:dyDescent="0.25">
      <c r="A344" s="114" t="e">
        <f>CONCATENATE(#REF!,#REF!,#REF!,#REF!)</f>
        <v>#REF!</v>
      </c>
      <c r="R344" s="115"/>
      <c r="S344" s="3"/>
    </row>
    <row r="345" spans="1:19" x14ac:dyDescent="0.25">
      <c r="A345" s="114" t="e">
        <f>CONCATENATE(#REF!,#REF!,#REF!,#REF!)</f>
        <v>#REF!</v>
      </c>
      <c r="R345" s="115"/>
      <c r="S345" s="3"/>
    </row>
    <row r="346" spans="1:19" x14ac:dyDescent="0.25">
      <c r="A346" s="114" t="e">
        <f>CONCATENATE(#REF!,#REF!,#REF!,#REF!)</f>
        <v>#REF!</v>
      </c>
      <c r="R346" s="115"/>
      <c r="S346" s="3"/>
    </row>
    <row r="347" spans="1:19" x14ac:dyDescent="0.25">
      <c r="A347" s="114" t="e">
        <f>CONCATENATE(#REF!,#REF!,#REF!,#REF!)</f>
        <v>#REF!</v>
      </c>
      <c r="R347" s="115"/>
      <c r="S347" s="3"/>
    </row>
    <row r="348" spans="1:19" x14ac:dyDescent="0.25">
      <c r="A348" s="114" t="e">
        <f>CONCATENATE(#REF!,#REF!,#REF!,#REF!)</f>
        <v>#REF!</v>
      </c>
      <c r="R348" s="115"/>
      <c r="S348" s="3"/>
    </row>
    <row r="349" spans="1:19" x14ac:dyDescent="0.25">
      <c r="A349" s="114" t="e">
        <f>CONCATENATE(#REF!,#REF!,#REF!,#REF!)</f>
        <v>#REF!</v>
      </c>
      <c r="R349" s="115"/>
      <c r="S349" s="3"/>
    </row>
    <row r="350" spans="1:19" x14ac:dyDescent="0.25">
      <c r="A350" s="114" t="e">
        <f>CONCATENATE(#REF!,#REF!,#REF!,#REF!)</f>
        <v>#REF!</v>
      </c>
      <c r="R350" s="115"/>
      <c r="S350" s="3"/>
    </row>
    <row r="351" spans="1:19" x14ac:dyDescent="0.25">
      <c r="A351" s="114" t="e">
        <f>CONCATENATE(#REF!,#REF!,#REF!,#REF!)</f>
        <v>#REF!</v>
      </c>
      <c r="R351" s="115"/>
      <c r="S351" s="3"/>
    </row>
    <row r="352" spans="1:19" x14ac:dyDescent="0.25">
      <c r="A352" s="114" t="e">
        <f>CONCATENATE(#REF!,#REF!,#REF!,#REF!)</f>
        <v>#REF!</v>
      </c>
      <c r="R352" s="115"/>
      <c r="S352" s="3"/>
    </row>
    <row r="353" spans="1:19" x14ac:dyDescent="0.25">
      <c r="A353" s="114" t="e">
        <f>CONCATENATE(#REF!,#REF!,#REF!,#REF!)</f>
        <v>#REF!</v>
      </c>
      <c r="R353" s="115"/>
      <c r="S353" s="3"/>
    </row>
    <row r="354" spans="1:19" x14ac:dyDescent="0.25">
      <c r="A354" s="114" t="e">
        <f>CONCATENATE(#REF!,#REF!,#REF!,#REF!)</f>
        <v>#REF!</v>
      </c>
      <c r="R354" s="115"/>
      <c r="S354" s="3"/>
    </row>
    <row r="355" spans="1:19" x14ac:dyDescent="0.25">
      <c r="A355" s="114" t="e">
        <f>CONCATENATE(#REF!,#REF!,#REF!,#REF!)</f>
        <v>#REF!</v>
      </c>
      <c r="R355" s="115"/>
      <c r="S355" s="3"/>
    </row>
    <row r="356" spans="1:19" x14ac:dyDescent="0.25">
      <c r="A356" s="114" t="e">
        <f>CONCATENATE(#REF!,#REF!,#REF!,#REF!)</f>
        <v>#REF!</v>
      </c>
      <c r="R356" s="115"/>
      <c r="S356" s="3"/>
    </row>
    <row r="357" spans="1:19" x14ac:dyDescent="0.25">
      <c r="A357" s="114" t="e">
        <f>CONCATENATE(#REF!,#REF!,#REF!,#REF!)</f>
        <v>#REF!</v>
      </c>
      <c r="R357" s="115"/>
      <c r="S357" s="3"/>
    </row>
    <row r="358" spans="1:19" x14ac:dyDescent="0.25">
      <c r="A358" s="114" t="e">
        <f>CONCATENATE(#REF!,#REF!,#REF!,#REF!)</f>
        <v>#REF!</v>
      </c>
      <c r="R358" s="115"/>
      <c r="S358" s="3"/>
    </row>
    <row r="359" spans="1:19" x14ac:dyDescent="0.25">
      <c r="A359" s="114" t="e">
        <f>CONCATENATE(#REF!,#REF!,#REF!,#REF!)</f>
        <v>#REF!</v>
      </c>
      <c r="R359" s="115"/>
      <c r="S359" s="3"/>
    </row>
    <row r="360" spans="1:19" x14ac:dyDescent="0.25">
      <c r="A360" s="114" t="e">
        <f>CONCATENATE(#REF!,#REF!,#REF!,#REF!)</f>
        <v>#REF!</v>
      </c>
      <c r="R360" s="115"/>
      <c r="S360" s="3"/>
    </row>
    <row r="361" spans="1:19" x14ac:dyDescent="0.25">
      <c r="A361" s="114" t="e">
        <f>CONCATENATE(#REF!,#REF!,#REF!,#REF!)</f>
        <v>#REF!</v>
      </c>
      <c r="R361" s="115"/>
      <c r="S361" s="3"/>
    </row>
    <row r="362" spans="1:19" x14ac:dyDescent="0.25">
      <c r="A362" s="114" t="e">
        <f>CONCATENATE(#REF!,#REF!,#REF!,#REF!)</f>
        <v>#REF!</v>
      </c>
      <c r="R362" s="115"/>
      <c r="S362" s="3"/>
    </row>
    <row r="363" spans="1:19" x14ac:dyDescent="0.25">
      <c r="A363" s="114" t="e">
        <f>CONCATENATE(#REF!,#REF!,#REF!,#REF!)</f>
        <v>#REF!</v>
      </c>
      <c r="R363" s="115"/>
      <c r="S363" s="3"/>
    </row>
    <row r="364" spans="1:19" x14ac:dyDescent="0.25">
      <c r="A364" s="114" t="e">
        <f>CONCATENATE(#REF!,#REF!,#REF!,#REF!)</f>
        <v>#REF!</v>
      </c>
      <c r="R364" s="115"/>
      <c r="S364" s="3"/>
    </row>
    <row r="365" spans="1:19" x14ac:dyDescent="0.25">
      <c r="A365" s="114" t="e">
        <f>CONCATENATE(#REF!,#REF!,#REF!,#REF!)</f>
        <v>#REF!</v>
      </c>
      <c r="R365" s="115"/>
      <c r="S365" s="3"/>
    </row>
    <row r="366" spans="1:19" x14ac:dyDescent="0.25">
      <c r="A366" s="114" t="e">
        <f>CONCATENATE(#REF!,#REF!,#REF!,#REF!)</f>
        <v>#REF!</v>
      </c>
      <c r="R366" s="115"/>
      <c r="S366" s="3"/>
    </row>
    <row r="367" spans="1:19" x14ac:dyDescent="0.25">
      <c r="A367" s="114" t="e">
        <f>CONCATENATE(#REF!,#REF!,#REF!,#REF!)</f>
        <v>#REF!</v>
      </c>
      <c r="R367" s="115"/>
      <c r="S367" s="3"/>
    </row>
    <row r="368" spans="1:19" x14ac:dyDescent="0.25">
      <c r="A368" s="114" t="e">
        <f>CONCATENATE(#REF!,#REF!,#REF!,#REF!)</f>
        <v>#REF!</v>
      </c>
      <c r="R368" s="115"/>
      <c r="S368" s="3"/>
    </row>
    <row r="369" spans="1:19" x14ac:dyDescent="0.25">
      <c r="A369" s="114" t="e">
        <f>CONCATENATE(#REF!,#REF!,#REF!,#REF!)</f>
        <v>#REF!</v>
      </c>
      <c r="R369" s="115"/>
      <c r="S369" s="3"/>
    </row>
    <row r="370" spans="1:19" x14ac:dyDescent="0.25">
      <c r="A370" s="114" t="e">
        <f>CONCATENATE(#REF!,#REF!,#REF!,#REF!)</f>
        <v>#REF!</v>
      </c>
      <c r="R370" s="115"/>
      <c r="S370" s="3"/>
    </row>
    <row r="371" spans="1:19" x14ac:dyDescent="0.25">
      <c r="A371" s="114" t="e">
        <f>CONCATENATE(#REF!,#REF!,#REF!,#REF!)</f>
        <v>#REF!</v>
      </c>
      <c r="R371" s="115"/>
      <c r="S371" s="3"/>
    </row>
    <row r="372" spans="1:19" x14ac:dyDescent="0.25">
      <c r="A372" s="114" t="e">
        <f>CONCATENATE(#REF!,#REF!,#REF!,#REF!)</f>
        <v>#REF!</v>
      </c>
      <c r="R372" s="115"/>
      <c r="S372" s="3"/>
    </row>
    <row r="373" spans="1:19" x14ac:dyDescent="0.25">
      <c r="A373" s="114" t="e">
        <f>CONCATENATE(#REF!,#REF!,#REF!,#REF!)</f>
        <v>#REF!</v>
      </c>
      <c r="R373" s="115"/>
      <c r="S373" s="3"/>
    </row>
    <row r="374" spans="1:19" x14ac:dyDescent="0.25">
      <c r="A374" s="114" t="e">
        <f>CONCATENATE(#REF!,#REF!,#REF!,#REF!)</f>
        <v>#REF!</v>
      </c>
      <c r="R374" s="115"/>
      <c r="S374" s="3"/>
    </row>
    <row r="375" spans="1:19" x14ac:dyDescent="0.25">
      <c r="A375" s="114" t="e">
        <f>CONCATENATE(#REF!,#REF!,#REF!,#REF!)</f>
        <v>#REF!</v>
      </c>
      <c r="R375" s="115"/>
      <c r="S375" s="3"/>
    </row>
    <row r="376" spans="1:19" x14ac:dyDescent="0.25">
      <c r="A376" s="114" t="e">
        <f>CONCATENATE(#REF!,#REF!,#REF!,#REF!)</f>
        <v>#REF!</v>
      </c>
      <c r="R376" s="115"/>
      <c r="S376" s="3"/>
    </row>
    <row r="377" spans="1:19" x14ac:dyDescent="0.25">
      <c r="A377" s="114" t="e">
        <f>CONCATENATE(#REF!,#REF!,#REF!,#REF!)</f>
        <v>#REF!</v>
      </c>
      <c r="R377" s="115"/>
      <c r="S377" s="3"/>
    </row>
    <row r="378" spans="1:19" x14ac:dyDescent="0.25">
      <c r="A378" s="114" t="e">
        <f>CONCATENATE(#REF!,#REF!,#REF!,#REF!)</f>
        <v>#REF!</v>
      </c>
      <c r="R378" s="115"/>
      <c r="S378" s="3"/>
    </row>
    <row r="379" spans="1:19" x14ac:dyDescent="0.25">
      <c r="A379" s="114" t="e">
        <f>CONCATENATE(#REF!,#REF!,#REF!,#REF!)</f>
        <v>#REF!</v>
      </c>
      <c r="R379" s="115"/>
      <c r="S379" s="3"/>
    </row>
    <row r="380" spans="1:19" x14ac:dyDescent="0.25">
      <c r="A380" s="114" t="e">
        <f>CONCATENATE(#REF!,#REF!,#REF!,#REF!)</f>
        <v>#REF!</v>
      </c>
      <c r="R380" s="115"/>
      <c r="S380" s="3"/>
    </row>
    <row r="381" spans="1:19" x14ac:dyDescent="0.25">
      <c r="A381" s="114" t="e">
        <f>CONCATENATE(#REF!,#REF!,#REF!,#REF!)</f>
        <v>#REF!</v>
      </c>
      <c r="R381" s="115"/>
      <c r="S381" s="3"/>
    </row>
    <row r="382" spans="1:19" x14ac:dyDescent="0.25">
      <c r="A382" s="114" t="e">
        <f>CONCATENATE(#REF!,#REF!,#REF!,#REF!)</f>
        <v>#REF!</v>
      </c>
      <c r="R382" s="115"/>
      <c r="S382" s="3"/>
    </row>
    <row r="383" spans="1:19" x14ac:dyDescent="0.25">
      <c r="A383" s="114" t="e">
        <f>CONCATENATE(#REF!,#REF!,#REF!,#REF!)</f>
        <v>#REF!</v>
      </c>
      <c r="R383" s="115"/>
      <c r="S383" s="3"/>
    </row>
    <row r="384" spans="1:19" x14ac:dyDescent="0.25">
      <c r="A384" s="114" t="e">
        <f>CONCATENATE(#REF!,#REF!,#REF!,#REF!)</f>
        <v>#REF!</v>
      </c>
      <c r="R384" s="115"/>
      <c r="S384" s="3"/>
    </row>
    <row r="385" spans="1:19" x14ac:dyDescent="0.25">
      <c r="A385" s="114" t="e">
        <f>CONCATENATE(#REF!,#REF!,#REF!,#REF!)</f>
        <v>#REF!</v>
      </c>
      <c r="R385" s="115"/>
      <c r="S385" s="3"/>
    </row>
    <row r="386" spans="1:19" x14ac:dyDescent="0.25">
      <c r="A386" s="114" t="e">
        <f>CONCATENATE(#REF!,#REF!,#REF!,#REF!)</f>
        <v>#REF!</v>
      </c>
      <c r="R386" s="115"/>
      <c r="S386" s="3"/>
    </row>
    <row r="387" spans="1:19" x14ac:dyDescent="0.25">
      <c r="A387" s="114" t="e">
        <f>CONCATENATE(#REF!,#REF!,#REF!,#REF!)</f>
        <v>#REF!</v>
      </c>
      <c r="R387" s="115"/>
      <c r="S387" s="3"/>
    </row>
    <row r="388" spans="1:19" x14ac:dyDescent="0.25">
      <c r="A388" s="114" t="e">
        <f>CONCATENATE(#REF!,#REF!,#REF!,#REF!)</f>
        <v>#REF!</v>
      </c>
      <c r="R388" s="115"/>
      <c r="S388" s="3"/>
    </row>
    <row r="389" spans="1:19" x14ac:dyDescent="0.25">
      <c r="A389" s="114" t="e">
        <f>CONCATENATE(#REF!,#REF!,#REF!,#REF!)</f>
        <v>#REF!</v>
      </c>
      <c r="R389" s="115"/>
      <c r="S389" s="3"/>
    </row>
    <row r="390" spans="1:19" x14ac:dyDescent="0.25">
      <c r="A390" s="114" t="e">
        <f>CONCATENATE(#REF!,#REF!,#REF!,#REF!)</f>
        <v>#REF!</v>
      </c>
      <c r="R390" s="115"/>
      <c r="S390" s="3"/>
    </row>
    <row r="391" spans="1:19" x14ac:dyDescent="0.25">
      <c r="A391" s="114" t="e">
        <f>CONCATENATE(#REF!,#REF!,#REF!,#REF!)</f>
        <v>#REF!</v>
      </c>
      <c r="R391" s="115"/>
      <c r="S391" s="3"/>
    </row>
    <row r="392" spans="1:19" x14ac:dyDescent="0.25">
      <c r="A392" s="114" t="e">
        <f>CONCATENATE(#REF!,#REF!,#REF!,#REF!)</f>
        <v>#REF!</v>
      </c>
      <c r="R392" s="115"/>
      <c r="S392" s="3"/>
    </row>
    <row r="393" spans="1:19" x14ac:dyDescent="0.25">
      <c r="A393" s="114" t="e">
        <f>CONCATENATE(#REF!,#REF!,#REF!,#REF!)</f>
        <v>#REF!</v>
      </c>
      <c r="R393" s="115"/>
      <c r="S393" s="3"/>
    </row>
    <row r="394" spans="1:19" x14ac:dyDescent="0.25">
      <c r="A394" s="114" t="e">
        <f>CONCATENATE(#REF!,#REF!,#REF!,#REF!)</f>
        <v>#REF!</v>
      </c>
      <c r="R394" s="115"/>
      <c r="S394" s="3"/>
    </row>
    <row r="395" spans="1:19" x14ac:dyDescent="0.25">
      <c r="A395" s="114" t="e">
        <f>CONCATENATE(#REF!,#REF!,#REF!,#REF!)</f>
        <v>#REF!</v>
      </c>
      <c r="R395" s="115"/>
      <c r="S395" s="3"/>
    </row>
    <row r="396" spans="1:19" x14ac:dyDescent="0.25">
      <c r="A396" s="114" t="e">
        <f>CONCATENATE(#REF!,#REF!,#REF!,#REF!)</f>
        <v>#REF!</v>
      </c>
      <c r="R396" s="115"/>
      <c r="S396" s="3"/>
    </row>
    <row r="397" spans="1:19" x14ac:dyDescent="0.25">
      <c r="A397" s="114" t="e">
        <f>CONCATENATE(#REF!,#REF!,#REF!,#REF!)</f>
        <v>#REF!</v>
      </c>
      <c r="R397" s="115"/>
      <c r="S397" s="3"/>
    </row>
    <row r="398" spans="1:19" x14ac:dyDescent="0.25">
      <c r="A398" s="114" t="e">
        <f>CONCATENATE(#REF!,#REF!,#REF!,#REF!)</f>
        <v>#REF!</v>
      </c>
      <c r="R398" s="115"/>
      <c r="S398" s="3"/>
    </row>
    <row r="399" spans="1:19" x14ac:dyDescent="0.25">
      <c r="A399" s="114" t="e">
        <f>CONCATENATE(#REF!,#REF!,#REF!,#REF!)</f>
        <v>#REF!</v>
      </c>
      <c r="R399" s="115"/>
      <c r="S399" s="3"/>
    </row>
    <row r="400" spans="1:19" x14ac:dyDescent="0.25">
      <c r="A400" s="114" t="e">
        <f>CONCATENATE(#REF!,#REF!,#REF!,#REF!)</f>
        <v>#REF!</v>
      </c>
      <c r="R400" s="115"/>
      <c r="S400" s="3"/>
    </row>
    <row r="401" spans="1:19" x14ac:dyDescent="0.25">
      <c r="A401" s="114" t="e">
        <f>CONCATENATE(#REF!,#REF!,#REF!,#REF!)</f>
        <v>#REF!</v>
      </c>
      <c r="R401" s="115"/>
      <c r="S401" s="3"/>
    </row>
    <row r="402" spans="1:19" x14ac:dyDescent="0.25">
      <c r="A402" s="114" t="e">
        <f>CONCATENATE(#REF!,#REF!,#REF!,#REF!)</f>
        <v>#REF!</v>
      </c>
      <c r="R402" s="115"/>
      <c r="S402" s="3"/>
    </row>
    <row r="403" spans="1:19" x14ac:dyDescent="0.25">
      <c r="A403" s="114" t="e">
        <f>CONCATENATE(#REF!,#REF!,#REF!,#REF!)</f>
        <v>#REF!</v>
      </c>
      <c r="R403" s="115"/>
      <c r="S403" s="3"/>
    </row>
    <row r="404" spans="1:19" x14ac:dyDescent="0.25">
      <c r="A404" s="114" t="e">
        <f>CONCATENATE(#REF!,#REF!,#REF!,#REF!)</f>
        <v>#REF!</v>
      </c>
      <c r="R404" s="115"/>
      <c r="S404" s="3"/>
    </row>
    <row r="405" spans="1:19" x14ac:dyDescent="0.25">
      <c r="A405" s="114" t="e">
        <f>CONCATENATE(#REF!,#REF!,#REF!,#REF!)</f>
        <v>#REF!</v>
      </c>
      <c r="R405" s="115"/>
      <c r="S405" s="3"/>
    </row>
    <row r="406" spans="1:19" x14ac:dyDescent="0.25">
      <c r="A406" s="114" t="e">
        <f>CONCATENATE(#REF!,#REF!,#REF!,#REF!)</f>
        <v>#REF!</v>
      </c>
      <c r="R406" s="115"/>
      <c r="S406" s="3"/>
    </row>
    <row r="407" spans="1:19" x14ac:dyDescent="0.25">
      <c r="A407" s="114" t="e">
        <f>CONCATENATE(#REF!,#REF!,#REF!,#REF!)</f>
        <v>#REF!</v>
      </c>
      <c r="R407" s="115"/>
      <c r="S407" s="3"/>
    </row>
    <row r="408" spans="1:19" x14ac:dyDescent="0.25">
      <c r="A408" s="114" t="e">
        <f>CONCATENATE(#REF!,#REF!,#REF!,#REF!)</f>
        <v>#REF!</v>
      </c>
      <c r="R408" s="115"/>
      <c r="S408" s="3"/>
    </row>
    <row r="409" spans="1:19" x14ac:dyDescent="0.25">
      <c r="A409" s="114" t="e">
        <f>CONCATENATE(#REF!,#REF!,#REF!,#REF!)</f>
        <v>#REF!</v>
      </c>
      <c r="R409" s="115"/>
      <c r="S409" s="3"/>
    </row>
    <row r="410" spans="1:19" x14ac:dyDescent="0.25">
      <c r="A410" s="114" t="e">
        <f>CONCATENATE(#REF!,#REF!,#REF!,#REF!)</f>
        <v>#REF!</v>
      </c>
      <c r="R410" s="115"/>
      <c r="S410" s="3"/>
    </row>
    <row r="411" spans="1:19" x14ac:dyDescent="0.25">
      <c r="A411" s="114" t="e">
        <f>CONCATENATE(#REF!,#REF!,#REF!,#REF!)</f>
        <v>#REF!</v>
      </c>
      <c r="R411" s="115"/>
      <c r="S411" s="3"/>
    </row>
    <row r="412" spans="1:19" x14ac:dyDescent="0.25">
      <c r="A412" s="114" t="e">
        <f>CONCATENATE(#REF!,#REF!,#REF!,#REF!)</f>
        <v>#REF!</v>
      </c>
      <c r="R412" s="115"/>
      <c r="S412" s="3"/>
    </row>
    <row r="413" spans="1:19" x14ac:dyDescent="0.25">
      <c r="A413" s="114" t="e">
        <f>CONCATENATE(#REF!,#REF!,#REF!,#REF!)</f>
        <v>#REF!</v>
      </c>
      <c r="R413" s="115"/>
      <c r="S413" s="3"/>
    </row>
    <row r="414" spans="1:19" x14ac:dyDescent="0.25">
      <c r="A414" s="114" t="e">
        <f>CONCATENATE(#REF!,#REF!,#REF!,#REF!)</f>
        <v>#REF!</v>
      </c>
      <c r="R414" s="115"/>
      <c r="S414" s="3"/>
    </row>
    <row r="415" spans="1:19" x14ac:dyDescent="0.25">
      <c r="A415" s="114" t="e">
        <f>CONCATENATE(#REF!,#REF!,#REF!,#REF!)</f>
        <v>#REF!</v>
      </c>
      <c r="R415" s="115"/>
      <c r="S415" s="3"/>
    </row>
    <row r="416" spans="1:19" x14ac:dyDescent="0.25">
      <c r="A416" s="114" t="e">
        <f>CONCATENATE(#REF!,#REF!,#REF!,#REF!)</f>
        <v>#REF!</v>
      </c>
      <c r="R416" s="115"/>
      <c r="S416" s="3"/>
    </row>
    <row r="417" spans="1:19" x14ac:dyDescent="0.25">
      <c r="A417" s="114" t="e">
        <f>CONCATENATE(#REF!,#REF!,#REF!,#REF!)</f>
        <v>#REF!</v>
      </c>
      <c r="R417" s="115"/>
      <c r="S417" s="3"/>
    </row>
    <row r="418" spans="1:19" x14ac:dyDescent="0.25">
      <c r="A418" s="114" t="e">
        <f>CONCATENATE(#REF!,#REF!,#REF!,#REF!)</f>
        <v>#REF!</v>
      </c>
      <c r="R418" s="115"/>
      <c r="S418" s="3"/>
    </row>
    <row r="419" spans="1:19" x14ac:dyDescent="0.25">
      <c r="A419" s="114" t="e">
        <f>CONCATENATE(#REF!,#REF!,#REF!,#REF!)</f>
        <v>#REF!</v>
      </c>
      <c r="R419" s="113"/>
    </row>
    <row r="420" spans="1:19" x14ac:dyDescent="0.25">
      <c r="A420" s="114" t="e">
        <f>CONCATENATE(#REF!,#REF!,#REF!,#REF!)</f>
        <v>#REF!</v>
      </c>
      <c r="R420" s="113"/>
    </row>
  </sheetData>
  <sheetProtection sort="0" autoFilter="0" pivotTables="0"/>
  <mergeCells count="2">
    <mergeCell ref="T3:W4"/>
    <mergeCell ref="Y3:Z3"/>
  </mergeCells>
  <hyperlinks>
    <hyperlink ref="Y3" location="Index!A1" display="Back to index"/>
    <hyperlink ref="Y4" location="'Review quarters'!A1" display="Review quarters"/>
  </hyperlinks>
  <pageMargins left="0.7" right="0.7" top="0.75" bottom="0.75" header="0.3" footer="0.3"/>
  <drawing r:id="rId1"/>
  <legacyDrawing r:id="rId2"/>
  <controls>
    <mc:AlternateContent xmlns:mc="http://schemas.openxmlformats.org/markup-compatibility/2006">
      <mc:Choice Requires="x14">
        <control shapeId="3203" r:id="rId3" name="CommandButton1">
          <controlPr defaultSize="0" autoLine="0" r:id="rId4">
            <anchor moveWithCells="1">
              <from>
                <xdr:col>19</xdr:col>
                <xdr:colOff>0</xdr:colOff>
                <xdr:row>5</xdr:row>
                <xdr:rowOff>0</xdr:rowOff>
              </from>
              <to>
                <xdr:col>23</xdr:col>
                <xdr:colOff>19050</xdr:colOff>
                <xdr:row>7</xdr:row>
                <xdr:rowOff>0</xdr:rowOff>
              </to>
            </anchor>
          </controlPr>
        </control>
      </mc:Choice>
      <mc:Fallback>
        <control shapeId="3203" r:id="rId3" name="CommandButton1"/>
      </mc:Fallback>
    </mc:AlternateContent>
  </controls>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V47"/>
  <sheetViews>
    <sheetView showGridLines="0" showRowColHeaders="0" zoomScale="90" zoomScaleNormal="90" workbookViewId="0">
      <selection activeCell="L6" sqref="L6"/>
    </sheetView>
  </sheetViews>
  <sheetFormatPr defaultRowHeight="15" x14ac:dyDescent="0.25"/>
  <cols>
    <col min="1" max="1" width="3.85546875" customWidth="1"/>
    <col min="2" max="2" width="8.140625" customWidth="1"/>
    <col min="3" max="3" width="2" customWidth="1"/>
    <col min="4" max="4" width="7.5703125" customWidth="1"/>
    <col min="5" max="5" width="2" customWidth="1"/>
    <col min="6" max="6" width="7.5703125" customWidth="1"/>
    <col min="7" max="7" width="4.28515625" customWidth="1"/>
    <col min="8" max="11" width="22.85546875" customWidth="1"/>
    <col min="12" max="12" width="17" customWidth="1"/>
    <col min="22" max="22" width="10.7109375" customWidth="1"/>
  </cols>
  <sheetData>
    <row r="1" spans="2:22" ht="9.75" customHeight="1" x14ac:dyDescent="0.25"/>
    <row r="2" spans="2:22" ht="17.25" customHeight="1" x14ac:dyDescent="0.25">
      <c r="B2" s="255" t="s">
        <v>126</v>
      </c>
      <c r="C2" s="256"/>
      <c r="D2" s="256"/>
      <c r="E2" s="256"/>
      <c r="F2" s="256"/>
      <c r="G2" s="256"/>
      <c r="H2" s="256"/>
      <c r="I2" s="256"/>
      <c r="J2" s="256"/>
      <c r="K2" s="256"/>
    </row>
    <row r="3" spans="2:22" ht="17.25" customHeight="1" x14ac:dyDescent="0.25">
      <c r="B3" s="256"/>
      <c r="C3" s="256"/>
      <c r="D3" s="256"/>
      <c r="E3" s="256"/>
      <c r="F3" s="256"/>
      <c r="G3" s="256"/>
      <c r="H3" s="256"/>
      <c r="I3" s="256"/>
      <c r="J3" s="256"/>
      <c r="K3" s="256"/>
    </row>
    <row r="4" spans="2:22" s="6" customFormat="1" ht="9.75" customHeight="1" x14ac:dyDescent="0.25">
      <c r="B4" s="141"/>
      <c r="C4" s="141"/>
      <c r="D4" s="141"/>
      <c r="E4" s="141"/>
      <c r="F4" s="141"/>
      <c r="G4" s="141"/>
      <c r="H4" s="141"/>
      <c r="I4" s="141"/>
      <c r="J4" s="141"/>
      <c r="K4" s="141"/>
    </row>
    <row r="5" spans="2:22" s="6" customFormat="1" ht="18" customHeight="1" x14ac:dyDescent="0.25">
      <c r="B5" s="257" t="s">
        <v>117</v>
      </c>
      <c r="C5" s="257"/>
      <c r="D5" s="257"/>
      <c r="E5" s="257"/>
      <c r="F5" s="257"/>
      <c r="G5" s="257"/>
      <c r="H5" s="257"/>
      <c r="I5" s="257"/>
      <c r="J5" s="257"/>
      <c r="K5" s="257"/>
      <c r="N5" s="151"/>
      <c r="O5" s="151"/>
      <c r="P5" s="151"/>
      <c r="Q5" s="151"/>
      <c r="R5" s="151"/>
      <c r="S5" s="151"/>
      <c r="T5" s="151"/>
      <c r="U5" s="151"/>
      <c r="V5" s="151"/>
    </row>
    <row r="6" spans="2:22" s="6" customFormat="1" ht="16.5" customHeight="1" x14ac:dyDescent="0.25">
      <c r="L6" s="199" t="s">
        <v>92</v>
      </c>
      <c r="M6" s="151"/>
      <c r="N6" s="151"/>
      <c r="O6" s="151"/>
      <c r="P6" s="151"/>
      <c r="Q6" s="151"/>
      <c r="R6" s="151"/>
      <c r="S6" s="151"/>
      <c r="T6" s="151"/>
      <c r="U6" s="151"/>
      <c r="V6" s="151"/>
    </row>
    <row r="7" spans="2:22" ht="17.25" customHeight="1" x14ac:dyDescent="0.25">
      <c r="B7" s="157" t="s">
        <v>107</v>
      </c>
      <c r="L7" s="199" t="s">
        <v>90</v>
      </c>
    </row>
    <row r="8" spans="2:22" ht="8.25" customHeight="1" x14ac:dyDescent="0.25"/>
    <row r="9" spans="2:22" x14ac:dyDescent="0.25">
      <c r="B9" s="274" t="s">
        <v>156</v>
      </c>
      <c r="C9" s="274"/>
      <c r="D9" s="274"/>
      <c r="E9" s="274"/>
      <c r="F9" s="274"/>
      <c r="G9" s="274"/>
      <c r="H9" s="274"/>
      <c r="I9" s="274"/>
      <c r="J9" s="274"/>
      <c r="K9" s="274"/>
    </row>
    <row r="10" spans="2:22" x14ac:dyDescent="0.25">
      <c r="B10" s="274"/>
      <c r="C10" s="274"/>
      <c r="D10" s="274"/>
      <c r="E10" s="274"/>
      <c r="F10" s="274"/>
      <c r="G10" s="274"/>
      <c r="H10" s="274"/>
      <c r="I10" s="274"/>
      <c r="J10" s="274"/>
      <c r="K10" s="274"/>
    </row>
    <row r="11" spans="2:22" ht="14.25" customHeight="1" x14ac:dyDescent="0.25">
      <c r="B11" s="274"/>
      <c r="C11" s="274"/>
      <c r="D11" s="274"/>
      <c r="E11" s="274"/>
      <c r="F11" s="274"/>
      <c r="G11" s="274"/>
      <c r="H11" s="274"/>
      <c r="I11" s="274"/>
      <c r="J11" s="274"/>
      <c r="K11" s="274"/>
    </row>
    <row r="12" spans="2:22" ht="8.25" customHeight="1" x14ac:dyDescent="0.25"/>
    <row r="13" spans="2:22" ht="16.5" customHeight="1" x14ac:dyDescent="0.25">
      <c r="B13" s="157" t="s">
        <v>108</v>
      </c>
    </row>
    <row r="14" spans="2:22" ht="8.25" customHeight="1" x14ac:dyDescent="0.25"/>
    <row r="15" spans="2:22" ht="23.25" customHeight="1" x14ac:dyDescent="0.25">
      <c r="B15" s="274" t="s">
        <v>119</v>
      </c>
      <c r="C15" s="274"/>
      <c r="D15" s="274"/>
      <c r="E15" s="274"/>
      <c r="F15" s="274"/>
      <c r="G15" s="274"/>
      <c r="H15" s="274"/>
      <c r="I15" s="274"/>
      <c r="J15" s="274"/>
      <c r="K15" s="274"/>
    </row>
    <row r="16" spans="2:22" ht="24.75" customHeight="1" x14ac:dyDescent="0.25">
      <c r="B16" s="274"/>
      <c r="C16" s="274"/>
      <c r="D16" s="274"/>
      <c r="E16" s="274"/>
      <c r="F16" s="274"/>
      <c r="G16" s="274"/>
      <c r="H16" s="274"/>
      <c r="I16" s="274"/>
      <c r="J16" s="274"/>
      <c r="K16" s="274"/>
    </row>
    <row r="17" spans="2:12" ht="24" customHeight="1" x14ac:dyDescent="0.25">
      <c r="B17" s="274"/>
      <c r="C17" s="274"/>
      <c r="D17" s="274"/>
      <c r="E17" s="274"/>
      <c r="F17" s="274"/>
      <c r="G17" s="274"/>
      <c r="H17" s="274"/>
      <c r="I17" s="274"/>
      <c r="J17" s="274"/>
      <c r="K17" s="274"/>
    </row>
    <row r="18" spans="2:12" ht="8.25" customHeight="1" x14ac:dyDescent="0.25">
      <c r="B18" s="160"/>
      <c r="C18" s="160"/>
      <c r="D18" s="160"/>
      <c r="E18" s="160"/>
      <c r="F18" s="160"/>
      <c r="G18" s="160"/>
      <c r="H18" s="160"/>
      <c r="I18" s="160"/>
      <c r="J18" s="160"/>
      <c r="K18" s="160"/>
    </row>
    <row r="19" spans="2:12" ht="16.5" customHeight="1" x14ac:dyDescent="0.25">
      <c r="B19" s="157" t="s">
        <v>136</v>
      </c>
      <c r="C19" s="157"/>
      <c r="D19" s="157"/>
      <c r="E19" s="157"/>
      <c r="F19" s="157"/>
      <c r="G19" s="157"/>
      <c r="H19" s="157"/>
      <c r="I19" s="160"/>
      <c r="J19" s="160"/>
      <c r="K19" s="160"/>
    </row>
    <row r="20" spans="2:12" ht="8.25" customHeight="1" x14ac:dyDescent="0.25">
      <c r="B20" s="160"/>
      <c r="C20" s="160"/>
      <c r="D20" s="160"/>
      <c r="E20" s="160"/>
      <c r="F20" s="160"/>
      <c r="G20" s="160"/>
      <c r="H20" s="160"/>
      <c r="I20" s="160"/>
      <c r="J20" s="160"/>
      <c r="K20" s="160"/>
    </row>
    <row r="21" spans="2:12" ht="26.25" customHeight="1" x14ac:dyDescent="0.25">
      <c r="B21" s="274" t="s">
        <v>162</v>
      </c>
      <c r="C21" s="274"/>
      <c r="D21" s="274"/>
      <c r="E21" s="274"/>
      <c r="F21" s="274"/>
      <c r="G21" s="274"/>
      <c r="H21" s="274"/>
      <c r="I21" s="274"/>
      <c r="J21" s="274"/>
      <c r="K21" s="274"/>
    </row>
    <row r="22" spans="2:12" ht="15.75" customHeight="1" x14ac:dyDescent="0.25">
      <c r="B22" s="274"/>
      <c r="C22" s="274"/>
      <c r="D22" s="274"/>
      <c r="E22" s="274"/>
      <c r="F22" s="274"/>
      <c r="G22" s="274"/>
      <c r="H22" s="274"/>
      <c r="I22" s="274"/>
      <c r="J22" s="274"/>
      <c r="K22" s="274"/>
    </row>
    <row r="23" spans="2:12" ht="29.25" customHeight="1" x14ac:dyDescent="0.25">
      <c r="B23" s="274"/>
      <c r="C23" s="274"/>
      <c r="D23" s="274"/>
      <c r="E23" s="274"/>
      <c r="F23" s="274"/>
      <c r="G23" s="274"/>
      <c r="H23" s="274"/>
      <c r="I23" s="274"/>
      <c r="J23" s="274"/>
      <c r="K23" s="274"/>
    </row>
    <row r="24" spans="2:12" ht="15.75" customHeight="1" x14ac:dyDescent="0.25">
      <c r="B24" s="275" t="s">
        <v>157</v>
      </c>
      <c r="C24" s="275"/>
      <c r="D24" s="275"/>
      <c r="E24" s="275"/>
      <c r="F24" s="275"/>
      <c r="G24" s="275"/>
      <c r="H24" s="275"/>
      <c r="I24" s="275"/>
      <c r="J24" s="275"/>
      <c r="K24" s="241"/>
    </row>
    <row r="25" spans="2:12" ht="8.25" customHeight="1" x14ac:dyDescent="0.25"/>
    <row r="26" spans="2:12" ht="15.75" x14ac:dyDescent="0.25">
      <c r="B26" s="157" t="s">
        <v>111</v>
      </c>
    </row>
    <row r="27" spans="2:12" ht="8.25" customHeight="1" x14ac:dyDescent="0.25"/>
    <row r="28" spans="2:12" ht="20.25" customHeight="1" x14ac:dyDescent="0.25">
      <c r="B28" s="273" t="s">
        <v>132</v>
      </c>
      <c r="C28" s="273"/>
      <c r="D28" s="273"/>
      <c r="E28" s="273"/>
      <c r="F28" s="273"/>
      <c r="G28" s="273"/>
      <c r="H28" s="273"/>
      <c r="I28" s="273"/>
      <c r="J28" s="273"/>
      <c r="K28" s="273"/>
    </row>
    <row r="29" spans="2:12" ht="23.25" customHeight="1" x14ac:dyDescent="0.25">
      <c r="B29" s="273"/>
      <c r="C29" s="273"/>
      <c r="D29" s="273"/>
      <c r="E29" s="273"/>
      <c r="F29" s="273"/>
      <c r="G29" s="273"/>
      <c r="H29" s="273"/>
      <c r="I29" s="273"/>
      <c r="J29" s="273"/>
      <c r="K29" s="273"/>
    </row>
    <row r="30" spans="2:12" ht="8.25" customHeight="1" x14ac:dyDescent="0.25">
      <c r="L30" s="159"/>
    </row>
    <row r="31" spans="2:12" ht="15.75" x14ac:dyDescent="0.25">
      <c r="B31" s="157" t="s">
        <v>113</v>
      </c>
    </row>
    <row r="32" spans="2:12" ht="8.25" customHeight="1" x14ac:dyDescent="0.25">
      <c r="B32" s="156"/>
    </row>
    <row r="33" spans="2:11" ht="34.5" customHeight="1" x14ac:dyDescent="0.25">
      <c r="B33" s="273" t="s">
        <v>158</v>
      </c>
      <c r="C33" s="273"/>
      <c r="D33" s="273"/>
      <c r="E33" s="273"/>
      <c r="F33" s="273"/>
      <c r="G33" s="273"/>
      <c r="H33" s="273"/>
      <c r="I33" s="273"/>
      <c r="J33" s="273"/>
      <c r="K33" s="273"/>
    </row>
    <row r="34" spans="2:11" ht="36" customHeight="1" x14ac:dyDescent="0.25">
      <c r="B34" s="273"/>
      <c r="C34" s="273"/>
      <c r="D34" s="273"/>
      <c r="E34" s="273"/>
      <c r="F34" s="273"/>
      <c r="G34" s="273"/>
      <c r="H34" s="273"/>
      <c r="I34" s="273"/>
      <c r="J34" s="273"/>
      <c r="K34" s="273"/>
    </row>
    <row r="35" spans="2:11" ht="30" customHeight="1" x14ac:dyDescent="0.25">
      <c r="B35" s="273"/>
      <c r="C35" s="273"/>
      <c r="D35" s="273"/>
      <c r="E35" s="273"/>
      <c r="F35" s="273"/>
      <c r="G35" s="273"/>
      <c r="H35" s="273"/>
      <c r="I35" s="273"/>
      <c r="J35" s="273"/>
      <c r="K35" s="273"/>
    </row>
    <row r="36" spans="2:11" ht="15.75" customHeight="1" x14ac:dyDescent="0.25">
      <c r="B36" s="273" t="s">
        <v>159</v>
      </c>
      <c r="C36" s="273"/>
      <c r="D36" s="273"/>
      <c r="E36" s="273"/>
      <c r="F36" s="273"/>
      <c r="G36" s="273"/>
      <c r="H36" s="276" t="s">
        <v>160</v>
      </c>
      <c r="I36" s="276"/>
    </row>
    <row r="37" spans="2:11" ht="8.25" customHeight="1" x14ac:dyDescent="0.25"/>
    <row r="38" spans="2:11" ht="15.75" x14ac:dyDescent="0.25">
      <c r="B38" s="157" t="s">
        <v>138</v>
      </c>
    </row>
    <row r="39" spans="2:11" ht="8.25" customHeight="1" x14ac:dyDescent="0.25"/>
    <row r="40" spans="2:11" x14ac:dyDescent="0.25">
      <c r="B40" s="274" t="s">
        <v>161</v>
      </c>
      <c r="C40" s="274"/>
      <c r="D40" s="274"/>
      <c r="E40" s="274"/>
      <c r="F40" s="274"/>
      <c r="G40" s="274"/>
      <c r="H40" s="274"/>
      <c r="I40" s="274"/>
      <c r="J40" s="274"/>
      <c r="K40" s="274"/>
    </row>
    <row r="41" spans="2:11" x14ac:dyDescent="0.25">
      <c r="B41" s="274"/>
      <c r="C41" s="274"/>
      <c r="D41" s="274"/>
      <c r="E41" s="274"/>
      <c r="F41" s="274"/>
      <c r="G41" s="274"/>
      <c r="H41" s="274"/>
      <c r="I41" s="274"/>
      <c r="J41" s="274"/>
      <c r="K41" s="274"/>
    </row>
    <row r="42" spans="2:11" ht="51" customHeight="1" x14ac:dyDescent="0.25">
      <c r="B42" s="274"/>
      <c r="C42" s="274"/>
      <c r="D42" s="274"/>
      <c r="E42" s="274"/>
      <c r="F42" s="274"/>
      <c r="G42" s="274"/>
      <c r="H42" s="274"/>
      <c r="I42" s="274"/>
      <c r="J42" s="274"/>
      <c r="K42" s="274"/>
    </row>
    <row r="43" spans="2:11" x14ac:dyDescent="0.25">
      <c r="B43" s="48" t="s">
        <v>153</v>
      </c>
    </row>
    <row r="44" spans="2:11" x14ac:dyDescent="0.25">
      <c r="B44" s="48" t="s">
        <v>153</v>
      </c>
    </row>
    <row r="45" spans="2:11" x14ac:dyDescent="0.25">
      <c r="B45" s="48"/>
    </row>
    <row r="46" spans="2:11" x14ac:dyDescent="0.25">
      <c r="B46" s="48"/>
    </row>
    <row r="47" spans="2:11" x14ac:dyDescent="0.25">
      <c r="B47" s="48"/>
    </row>
  </sheetData>
  <sheetProtection password="9999" sheet="1" objects="1" scenarios="1" selectLockedCells="1"/>
  <mergeCells count="11">
    <mergeCell ref="B2:K3"/>
    <mergeCell ref="B5:K5"/>
    <mergeCell ref="B28:K29"/>
    <mergeCell ref="B21:K23"/>
    <mergeCell ref="B40:K42"/>
    <mergeCell ref="B9:K11"/>
    <mergeCell ref="B15:K17"/>
    <mergeCell ref="B33:K35"/>
    <mergeCell ref="B24:J24"/>
    <mergeCell ref="B36:G36"/>
    <mergeCell ref="H36:I36"/>
  </mergeCells>
  <hyperlinks>
    <hyperlink ref="L6" location="Introduction!A1" display="Back to index"/>
    <hyperlink ref="L7" location="DASHBOARD!A1" display="Dashboard"/>
    <hyperlink ref="H36" r:id="rId1" display="Estimation of Apprentices and Trainee Statistics"/>
    <hyperlink ref="B24" r:id="rId2" display="&lt;https://www.ncver.edu.au/data/collection/apprentices-and-trainees-collection&gt;"/>
    <hyperlink ref="B24:J24" r:id="rId3" display="&lt;https://www.ncver.edu.au/data/collection/apprentices-and-trainees-collection&gt;."/>
    <hyperlink ref="H36:I36" r:id="rId4" display="Estimation of apprentices and trainee statistic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7"/>
  <sheetViews>
    <sheetView showZeros="0" zoomScale="80" zoomScaleNormal="80" workbookViewId="0">
      <selection activeCell="N9" sqref="N9"/>
    </sheetView>
  </sheetViews>
  <sheetFormatPr defaultRowHeight="15" x14ac:dyDescent="0.25"/>
  <cols>
    <col min="1" max="1" width="17.85546875" style="83" customWidth="1"/>
    <col min="2" max="4" width="11.28515625" customWidth="1"/>
    <col min="5" max="5" width="2.140625" customWidth="1"/>
    <col min="6" max="6" width="17.85546875" customWidth="1"/>
    <col min="7" max="9" width="11.28515625" customWidth="1"/>
    <col min="10" max="10" width="2" customWidth="1"/>
    <col min="11" max="11" width="18.7109375" customWidth="1"/>
    <col min="12" max="12" width="35.7109375" customWidth="1"/>
    <col min="13" max="13" width="33.85546875" customWidth="1"/>
    <col min="14" max="14" width="17.85546875" customWidth="1"/>
    <col min="15" max="15" width="2" customWidth="1"/>
    <col min="16" max="16" width="17.85546875" customWidth="1"/>
    <col min="17" max="20" width="12.7109375" customWidth="1"/>
    <col min="21" max="21" width="2.140625" customWidth="1"/>
    <col min="22" max="22" width="18.7109375" customWidth="1"/>
    <col min="23" max="23" width="9.5703125" customWidth="1"/>
    <col min="24" max="24" width="7.28515625" customWidth="1"/>
    <col min="25" max="213" width="13.28515625" customWidth="1"/>
    <col min="214" max="214" width="16.140625" bestFit="1" customWidth="1"/>
    <col min="215" max="422" width="8" customWidth="1"/>
    <col min="423" max="423" width="11" bestFit="1" customWidth="1"/>
  </cols>
  <sheetData>
    <row r="1" spans="1:25" ht="7.5" customHeight="1" x14ac:dyDescent="0.25">
      <c r="A1" s="84"/>
      <c r="E1" s="16"/>
      <c r="F1" s="16"/>
    </row>
    <row r="2" spans="1:25" ht="15" customHeight="1" x14ac:dyDescent="0.25">
      <c r="A2" s="277" t="s">
        <v>85</v>
      </c>
      <c r="B2" s="277"/>
      <c r="C2" s="277"/>
      <c r="D2" s="277"/>
      <c r="E2" s="277"/>
      <c r="F2" s="277"/>
      <c r="G2" s="277"/>
      <c r="H2" s="277"/>
      <c r="I2" s="277"/>
      <c r="J2" s="152"/>
      <c r="K2" s="152"/>
      <c r="L2" s="152"/>
      <c r="M2" s="152"/>
      <c r="N2" s="152"/>
      <c r="O2" s="152"/>
      <c r="P2" s="152"/>
      <c r="Q2" s="152"/>
      <c r="R2" s="152"/>
      <c r="S2" s="152"/>
      <c r="T2" s="152"/>
      <c r="U2" s="6"/>
    </row>
    <row r="3" spans="1:25" ht="15" customHeight="1" x14ac:dyDescent="0.25">
      <c r="A3" s="277"/>
      <c r="B3" s="277"/>
      <c r="C3" s="277"/>
      <c r="D3" s="277"/>
      <c r="E3" s="277"/>
      <c r="F3" s="277"/>
      <c r="G3" s="277"/>
      <c r="H3" s="277"/>
      <c r="I3" s="277"/>
      <c r="J3" s="152"/>
      <c r="K3" s="152"/>
      <c r="L3" s="152"/>
      <c r="M3" s="152"/>
      <c r="N3" s="152"/>
      <c r="O3" s="152"/>
      <c r="P3" s="152"/>
      <c r="Q3" s="152"/>
      <c r="R3" s="152"/>
      <c r="S3" s="152"/>
      <c r="T3" s="152"/>
      <c r="U3" s="6"/>
    </row>
    <row r="4" spans="1:25" x14ac:dyDescent="0.25">
      <c r="A4" s="85"/>
      <c r="B4" s="1"/>
      <c r="C4" s="1"/>
      <c r="E4" s="16"/>
      <c r="F4" s="16"/>
    </row>
    <row r="5" spans="1:25" x14ac:dyDescent="0.25">
      <c r="A5" s="85"/>
      <c r="B5" s="1"/>
      <c r="C5" s="1"/>
      <c r="E5" s="92"/>
      <c r="F5" s="92"/>
    </row>
    <row r="6" spans="1:25" ht="15.75" thickBot="1" x14ac:dyDescent="0.3"/>
    <row r="7" spans="1:25" ht="15.75" thickBot="1" x14ac:dyDescent="0.3">
      <c r="A7" s="278" t="s">
        <v>54</v>
      </c>
      <c r="B7" s="279"/>
      <c r="C7" s="279"/>
      <c r="D7" s="280"/>
      <c r="F7" s="278" t="s">
        <v>55</v>
      </c>
      <c r="G7" s="279"/>
      <c r="H7" s="279"/>
      <c r="I7" s="280"/>
      <c r="J7" s="43"/>
      <c r="K7" s="278" t="s">
        <v>56</v>
      </c>
      <c r="L7" s="279"/>
      <c r="M7" s="279"/>
      <c r="N7" s="280"/>
      <c r="P7" s="278" t="s">
        <v>59</v>
      </c>
      <c r="Q7" s="279"/>
      <c r="R7" s="279"/>
      <c r="S7" s="279"/>
      <c r="T7" s="280"/>
      <c r="V7" s="278" t="s">
        <v>62</v>
      </c>
      <c r="W7" s="279"/>
      <c r="X7" s="280"/>
    </row>
    <row r="9" spans="1:25" x14ac:dyDescent="0.25">
      <c r="A9" s="219" t="s">
        <v>46</v>
      </c>
      <c r="B9" s="101" t="s">
        <v>101</v>
      </c>
      <c r="C9" s="99" t="s">
        <v>24</v>
      </c>
      <c r="D9" s="100" t="s">
        <v>102</v>
      </c>
      <c r="F9" s="219" t="s">
        <v>46</v>
      </c>
      <c r="G9" s="99" t="s">
        <v>105</v>
      </c>
      <c r="H9" s="101" t="s">
        <v>103</v>
      </c>
      <c r="I9" s="100" t="s">
        <v>24</v>
      </c>
      <c r="K9" s="105" t="s">
        <v>46</v>
      </c>
      <c r="L9" s="105" t="s">
        <v>99</v>
      </c>
      <c r="M9" s="99" t="s">
        <v>100</v>
      </c>
      <c r="N9" s="105" t="s">
        <v>134</v>
      </c>
      <c r="P9" s="106"/>
      <c r="Q9" s="105" t="s">
        <v>10</v>
      </c>
      <c r="R9" s="105" t="s">
        <v>58</v>
      </c>
      <c r="S9" s="101"/>
      <c r="T9" s="100"/>
      <c r="V9" s="105" t="s">
        <v>46</v>
      </c>
      <c r="W9" s="101" t="s">
        <v>50</v>
      </c>
      <c r="X9" s="100" t="s">
        <v>61</v>
      </c>
    </row>
    <row r="10" spans="1:25" x14ac:dyDescent="0.25">
      <c r="A10" s="86">
        <v>42339</v>
      </c>
      <c r="B10" s="217">
        <v>8422</v>
      </c>
      <c r="C10" s="218">
        <v>8419</v>
      </c>
      <c r="D10" s="217">
        <v>8636</v>
      </c>
      <c r="F10" s="86">
        <v>42339</v>
      </c>
      <c r="G10" s="222">
        <v>8223</v>
      </c>
      <c r="H10" s="218">
        <v>8529</v>
      </c>
      <c r="I10" s="218">
        <v>8419</v>
      </c>
      <c r="J10" s="110"/>
      <c r="K10" s="86">
        <v>42339</v>
      </c>
      <c r="L10" s="223">
        <v>1.0129999999999999</v>
      </c>
      <c r="M10" s="223" t="e">
        <v>#N/A</v>
      </c>
      <c r="N10" s="224">
        <v>1</v>
      </c>
      <c r="P10" s="107"/>
      <c r="Q10" s="101" t="s">
        <v>31</v>
      </c>
      <c r="R10" s="99"/>
      <c r="S10" s="99" t="s">
        <v>130</v>
      </c>
      <c r="T10" s="100"/>
      <c r="V10" s="220">
        <v>42339</v>
      </c>
      <c r="W10" s="221">
        <v>8529</v>
      </c>
      <c r="X10" s="221">
        <v>0</v>
      </c>
      <c r="Y10" s="46"/>
    </row>
    <row r="11" spans="1:25" x14ac:dyDescent="0.25">
      <c r="A11" s="86">
        <v>42430</v>
      </c>
      <c r="B11" s="217">
        <v>4808</v>
      </c>
      <c r="C11" s="218">
        <v>4857</v>
      </c>
      <c r="D11" s="217">
        <v>4926</v>
      </c>
      <c r="F11" s="86">
        <v>42430</v>
      </c>
      <c r="G11" s="222">
        <v>4692</v>
      </c>
      <c r="H11" s="218">
        <v>4867</v>
      </c>
      <c r="I11" s="218">
        <v>4857</v>
      </c>
      <c r="J11" s="110"/>
      <c r="K11" s="86">
        <v>42430</v>
      </c>
      <c r="L11" s="223">
        <v>1.002</v>
      </c>
      <c r="M11" s="223" t="e">
        <v>#N/A</v>
      </c>
      <c r="N11" s="224">
        <v>1</v>
      </c>
      <c r="P11" s="105" t="s">
        <v>48</v>
      </c>
      <c r="Q11" s="101" t="s">
        <v>50</v>
      </c>
      <c r="R11" s="100" t="s">
        <v>24</v>
      </c>
      <c r="S11" s="72" t="s">
        <v>50</v>
      </c>
      <c r="T11" t="s">
        <v>24</v>
      </c>
      <c r="V11" s="220">
        <v>42430</v>
      </c>
      <c r="W11" s="221">
        <v>4867</v>
      </c>
      <c r="X11" s="221">
        <v>0</v>
      </c>
      <c r="Y11" s="46"/>
    </row>
    <row r="12" spans="1:25" x14ac:dyDescent="0.25">
      <c r="A12" s="83">
        <v>42522</v>
      </c>
      <c r="B12" s="217">
        <v>4464</v>
      </c>
      <c r="C12" s="218">
        <v>4492</v>
      </c>
      <c r="D12" s="217">
        <v>4540</v>
      </c>
      <c r="F12" s="86">
        <v>42522</v>
      </c>
      <c r="G12" s="222">
        <v>4341</v>
      </c>
      <c r="H12" s="218">
        <v>4502</v>
      </c>
      <c r="I12" s="218">
        <v>4492</v>
      </c>
      <c r="J12" s="110"/>
      <c r="K12" s="86">
        <v>42522</v>
      </c>
      <c r="L12" s="223">
        <v>1.002</v>
      </c>
      <c r="M12" s="223" t="e">
        <v>#N/A</v>
      </c>
      <c r="N12" s="224">
        <v>1</v>
      </c>
      <c r="P12" s="86">
        <v>42339</v>
      </c>
      <c r="Q12" s="222">
        <v>8645</v>
      </c>
      <c r="R12" s="222">
        <v>8419</v>
      </c>
      <c r="S12" s="222">
        <v>8529</v>
      </c>
      <c r="T12" s="222">
        <v>8419</v>
      </c>
      <c r="V12" s="220">
        <v>42522</v>
      </c>
      <c r="W12" s="221">
        <v>4502</v>
      </c>
      <c r="X12" s="221">
        <v>0</v>
      </c>
      <c r="Y12" s="46"/>
    </row>
    <row r="13" spans="1:25" x14ac:dyDescent="0.25">
      <c r="A13" s="83">
        <v>42614</v>
      </c>
      <c r="B13" s="217">
        <v>4338</v>
      </c>
      <c r="C13" s="218">
        <v>4373</v>
      </c>
      <c r="D13" s="217">
        <v>4426</v>
      </c>
      <c r="F13" s="86">
        <v>42614</v>
      </c>
      <c r="G13" s="222">
        <v>4226</v>
      </c>
      <c r="H13" s="218">
        <v>4382</v>
      </c>
      <c r="I13" s="218">
        <v>4373</v>
      </c>
      <c r="J13" s="110"/>
      <c r="K13" s="86">
        <v>42614</v>
      </c>
      <c r="L13" s="223">
        <v>1.002</v>
      </c>
      <c r="M13" s="223" t="e">
        <v>#N/A</v>
      </c>
      <c r="N13" s="224">
        <v>1</v>
      </c>
      <c r="P13" s="86">
        <v>42430</v>
      </c>
      <c r="Q13" s="222">
        <v>4895</v>
      </c>
      <c r="R13" s="222">
        <v>4857</v>
      </c>
      <c r="S13" s="222">
        <v>4867</v>
      </c>
      <c r="T13" s="222">
        <v>4857</v>
      </c>
      <c r="V13" s="220">
        <v>42614</v>
      </c>
      <c r="W13" s="221">
        <v>4382</v>
      </c>
      <c r="X13" s="221">
        <v>0</v>
      </c>
      <c r="Y13" s="46"/>
    </row>
    <row r="14" spans="1:25" ht="15" customHeight="1" x14ac:dyDescent="0.25">
      <c r="A14"/>
      <c r="J14" s="110"/>
      <c r="P14" s="86">
        <v>42522</v>
      </c>
      <c r="Q14" s="222">
        <v>4566</v>
      </c>
      <c r="R14" s="222">
        <v>4492</v>
      </c>
      <c r="S14" s="222">
        <v>4502</v>
      </c>
      <c r="T14" s="222">
        <v>4492</v>
      </c>
    </row>
    <row r="15" spans="1:25" x14ac:dyDescent="0.25">
      <c r="A15"/>
      <c r="J15" s="110"/>
      <c r="P15" s="86">
        <v>42614</v>
      </c>
      <c r="Q15" s="222">
        <v>4435</v>
      </c>
      <c r="R15" s="222">
        <v>4373</v>
      </c>
      <c r="S15" s="222">
        <v>4382</v>
      </c>
      <c r="T15" s="222">
        <v>4373</v>
      </c>
    </row>
    <row r="16" spans="1:25" x14ac:dyDescent="0.25">
      <c r="A16"/>
      <c r="J16" s="110"/>
    </row>
    <row r="17" spans="1:22" x14ac:dyDescent="0.25">
      <c r="A17"/>
      <c r="J17" s="110"/>
    </row>
    <row r="18" spans="1:22" x14ac:dyDescent="0.25">
      <c r="A18"/>
      <c r="F18" s="86"/>
      <c r="G18" s="110"/>
      <c r="H18" s="110"/>
      <c r="I18" s="110"/>
      <c r="J18" s="110"/>
      <c r="K18" s="110"/>
      <c r="L18" s="110"/>
      <c r="M18" s="110"/>
      <c r="N18" s="110"/>
    </row>
    <row r="19" spans="1:22" x14ac:dyDescent="0.25">
      <c r="A19"/>
      <c r="F19" s="86"/>
      <c r="G19" s="110"/>
      <c r="H19" s="110"/>
      <c r="I19" s="110"/>
      <c r="J19" s="110"/>
      <c r="K19" s="110"/>
      <c r="L19" s="110"/>
      <c r="M19" s="110"/>
      <c r="N19" s="110"/>
    </row>
    <row r="20" spans="1:22" x14ac:dyDescent="0.25">
      <c r="A20"/>
      <c r="F20" s="86"/>
      <c r="G20" s="110"/>
      <c r="H20" s="110"/>
      <c r="I20" s="110"/>
      <c r="J20" s="110"/>
      <c r="K20" s="110"/>
      <c r="L20" s="110"/>
      <c r="M20" s="110"/>
      <c r="N20" s="110"/>
    </row>
    <row r="21" spans="1:22" x14ac:dyDescent="0.25">
      <c r="A21"/>
    </row>
    <row r="22" spans="1:22" x14ac:dyDescent="0.25">
      <c r="A22"/>
      <c r="L22" s="6"/>
      <c r="M22" s="6"/>
      <c r="N22" s="6"/>
    </row>
    <row r="23" spans="1:22" x14ac:dyDescent="0.25">
      <c r="A23" s="102" t="str">
        <f>IF(ISBLANK(A9),"",A9)</f>
        <v>Review quarters</v>
      </c>
      <c r="B23" s="103" t="str">
        <f t="shared" ref="B23:D23" si="0">IF(ISBLANK(B9),"",B9)</f>
        <v>Lower boundary of prediction interval</v>
      </c>
      <c r="C23" s="103" t="str">
        <f t="shared" si="0"/>
        <v>Final count</v>
      </c>
      <c r="D23" s="104" t="str">
        <f t="shared" si="0"/>
        <v>Upper boundary of prediction interval</v>
      </c>
      <c r="E23" s="83"/>
      <c r="F23" s="102" t="str">
        <f>IF(ISBLANK(F9),"",F9)</f>
        <v>Review quarters</v>
      </c>
      <c r="G23" s="103" t="str">
        <f t="shared" ref="G23:I23" si="1">IF(ISBLANK(G9),"",G9)</f>
        <v>Collected count from STAs</v>
      </c>
      <c r="H23" s="103" t="str">
        <f t="shared" si="1"/>
        <v xml:space="preserve">NCVER published estimate </v>
      </c>
      <c r="I23" s="104" t="str">
        <f t="shared" si="1"/>
        <v>Final count</v>
      </c>
      <c r="J23" s="83"/>
      <c r="K23" s="102" t="str">
        <f>IF(ISBLANK(K9),"",K9)</f>
        <v>Review quarters</v>
      </c>
      <c r="L23" s="103" t="str">
        <f t="shared" ref="L23:N23" si="2">IF(ISBLANK(L9),"",L9)</f>
        <v>Published estimate as % of final count</v>
      </c>
      <c r="M23" s="103" t="str">
        <f t="shared" si="2"/>
        <v xml:space="preserve">Model estimate as % of final count  </v>
      </c>
      <c r="N23" s="104" t="str">
        <f t="shared" si="2"/>
        <v>Final count (100%)</v>
      </c>
      <c r="P23" s="102" t="s">
        <v>46</v>
      </c>
      <c r="Q23" s="103" t="s">
        <v>104</v>
      </c>
      <c r="R23" s="103" t="s">
        <v>129</v>
      </c>
      <c r="S23" s="104" t="s">
        <v>24</v>
      </c>
    </row>
    <row r="24" spans="1:22" x14ac:dyDescent="0.25">
      <c r="A24" s="83">
        <f t="shared" ref="A24:D24" si="3">IF(ISBLANK(A10),"",A10)</f>
        <v>42339</v>
      </c>
      <c r="B24" s="201">
        <f t="shared" si="3"/>
        <v>8422</v>
      </c>
      <c r="C24" s="201">
        <f t="shared" si="3"/>
        <v>8419</v>
      </c>
      <c r="D24" s="201">
        <f t="shared" si="3"/>
        <v>8636</v>
      </c>
      <c r="E24" s="83"/>
      <c r="F24" s="83">
        <f t="shared" ref="F24:I24" si="4">IF(ISBLANK(F10),"",F10)</f>
        <v>42339</v>
      </c>
      <c r="G24" s="201">
        <f t="shared" si="4"/>
        <v>8223</v>
      </c>
      <c r="H24" s="201">
        <f t="shared" si="4"/>
        <v>8529</v>
      </c>
      <c r="I24" s="201">
        <f t="shared" si="4"/>
        <v>8419</v>
      </c>
      <c r="J24" s="83"/>
      <c r="K24" s="83">
        <f>IF(ISBLANK(K10),"",K10)</f>
        <v>42339</v>
      </c>
      <c r="L24" s="47">
        <f>IF(ISBLANK(L10),#N/A,L10)</f>
        <v>1.0129999999999999</v>
      </c>
      <c r="M24" s="47" t="e">
        <f t="shared" ref="M24:N24" si="5">IF(ISBLANK(M10),#N/A,M10)</f>
        <v>#N/A</v>
      </c>
      <c r="N24" s="207">
        <f t="shared" si="5"/>
        <v>1</v>
      </c>
      <c r="P24" s="83">
        <f>IF(ISBLANK(P12),"",P12)</f>
        <v>42339</v>
      </c>
      <c r="Q24">
        <f>IF(ISBLANK(Q12),"",Q12)</f>
        <v>8645</v>
      </c>
      <c r="R24">
        <f>IF(ISBLANK(S12),"",S12)</f>
        <v>8529</v>
      </c>
      <c r="S24">
        <f>IF(ISBLANK(R12),"",R12)</f>
        <v>8419</v>
      </c>
      <c r="V24" s="83"/>
    </row>
    <row r="25" spans="1:22" x14ac:dyDescent="0.25">
      <c r="A25" s="83">
        <f t="shared" ref="A25:D25" si="6">IF(ISBLANK(A11),"",A11)</f>
        <v>42430</v>
      </c>
      <c r="B25" s="201">
        <f t="shared" si="6"/>
        <v>4808</v>
      </c>
      <c r="C25" s="201">
        <f t="shared" si="6"/>
        <v>4857</v>
      </c>
      <c r="D25" s="201">
        <f t="shared" si="6"/>
        <v>4926</v>
      </c>
      <c r="E25" s="83"/>
      <c r="F25" s="83">
        <f t="shared" ref="F25:I25" si="7">IF(ISBLANK(F11),"",F11)</f>
        <v>42430</v>
      </c>
      <c r="G25" s="201">
        <f t="shared" si="7"/>
        <v>4692</v>
      </c>
      <c r="H25" s="201">
        <f t="shared" si="7"/>
        <v>4867</v>
      </c>
      <c r="I25" s="201">
        <f t="shared" si="7"/>
        <v>4857</v>
      </c>
      <c r="J25" s="83"/>
      <c r="K25" s="83">
        <f t="shared" ref="K25" si="8">IF(ISBLANK(K11),"",K11)</f>
        <v>42430</v>
      </c>
      <c r="L25" s="47">
        <f t="shared" ref="L25:N25" si="9">IF(ISBLANK(L11),#N/A,L11)</f>
        <v>1.002</v>
      </c>
      <c r="M25" s="47" t="e">
        <f t="shared" si="9"/>
        <v>#N/A</v>
      </c>
      <c r="N25" s="207">
        <f t="shared" si="9"/>
        <v>1</v>
      </c>
      <c r="P25" s="83">
        <f t="shared" ref="P25:Q27" si="10">IF(ISBLANK(P13),"",P13)</f>
        <v>42430</v>
      </c>
      <c r="Q25">
        <f t="shared" si="10"/>
        <v>4895</v>
      </c>
      <c r="R25">
        <f t="shared" ref="R25:R27" si="11">IF(ISBLANK(S13),"",S13)</f>
        <v>4867</v>
      </c>
      <c r="S25">
        <f t="shared" ref="S25:S27" si="12">IF(ISBLANK(R13),"",R13)</f>
        <v>4857</v>
      </c>
      <c r="V25" s="83"/>
    </row>
    <row r="26" spans="1:22" x14ac:dyDescent="0.25">
      <c r="A26" s="83">
        <f t="shared" ref="A26:D26" si="13">IF(ISBLANK(A12),"",A12)</f>
        <v>42522</v>
      </c>
      <c r="B26" s="201">
        <f t="shared" si="13"/>
        <v>4464</v>
      </c>
      <c r="C26" s="201">
        <f t="shared" si="13"/>
        <v>4492</v>
      </c>
      <c r="D26" s="201">
        <f t="shared" si="13"/>
        <v>4540</v>
      </c>
      <c r="E26" s="83"/>
      <c r="F26" s="83">
        <f t="shared" ref="F26:I26" si="14">IF(ISBLANK(F12),"",F12)</f>
        <v>42522</v>
      </c>
      <c r="G26" s="201">
        <f t="shared" si="14"/>
        <v>4341</v>
      </c>
      <c r="H26" s="201">
        <f t="shared" si="14"/>
        <v>4502</v>
      </c>
      <c r="I26" s="201">
        <f t="shared" si="14"/>
        <v>4492</v>
      </c>
      <c r="J26" s="83"/>
      <c r="K26" s="83">
        <f t="shared" ref="K26" si="15">IF(ISBLANK(K12),"",K12)</f>
        <v>42522</v>
      </c>
      <c r="L26" s="47">
        <f t="shared" ref="L26:N26" si="16">IF(ISBLANK(L12),#N/A,L12)</f>
        <v>1.002</v>
      </c>
      <c r="M26" s="47" t="e">
        <f t="shared" si="16"/>
        <v>#N/A</v>
      </c>
      <c r="N26" s="207">
        <f t="shared" si="16"/>
        <v>1</v>
      </c>
      <c r="P26" s="83">
        <f t="shared" si="10"/>
        <v>42522</v>
      </c>
      <c r="Q26">
        <f t="shared" si="10"/>
        <v>4566</v>
      </c>
      <c r="R26">
        <f t="shared" si="11"/>
        <v>4502</v>
      </c>
      <c r="S26">
        <f t="shared" si="12"/>
        <v>4492</v>
      </c>
      <c r="V26" s="83"/>
    </row>
    <row r="27" spans="1:22" x14ac:dyDescent="0.25">
      <c r="A27" s="83">
        <f t="shared" ref="A27:D27" si="17">IF(ISBLANK(A13),"",A13)</f>
        <v>42614</v>
      </c>
      <c r="B27" s="201">
        <f t="shared" si="17"/>
        <v>4338</v>
      </c>
      <c r="C27" s="201">
        <f t="shared" si="17"/>
        <v>4373</v>
      </c>
      <c r="D27" s="201">
        <f t="shared" si="17"/>
        <v>4426</v>
      </c>
      <c r="E27" s="83"/>
      <c r="F27" s="83">
        <f t="shared" ref="F27:I27" si="18">IF(ISBLANK(F13),"",F13)</f>
        <v>42614</v>
      </c>
      <c r="G27" s="201">
        <f t="shared" si="18"/>
        <v>4226</v>
      </c>
      <c r="H27" s="201">
        <f t="shared" si="18"/>
        <v>4382</v>
      </c>
      <c r="I27" s="201">
        <f t="shared" si="18"/>
        <v>4373</v>
      </c>
      <c r="J27" s="83"/>
      <c r="K27" s="83">
        <f t="shared" ref="K27" si="19">IF(ISBLANK(K13),"",K13)</f>
        <v>42614</v>
      </c>
      <c r="L27" s="47">
        <f t="shared" ref="L27:N27" si="20">IF(ISBLANK(L13),#N/A,L13)</f>
        <v>1.002</v>
      </c>
      <c r="M27" s="47" t="e">
        <f t="shared" si="20"/>
        <v>#N/A</v>
      </c>
      <c r="N27" s="207">
        <f t="shared" si="20"/>
        <v>1</v>
      </c>
      <c r="P27" s="83">
        <f t="shared" si="10"/>
        <v>42614</v>
      </c>
      <c r="Q27">
        <f t="shared" si="10"/>
        <v>4435</v>
      </c>
      <c r="R27">
        <f t="shared" si="11"/>
        <v>4382</v>
      </c>
      <c r="S27">
        <f t="shared" si="12"/>
        <v>4373</v>
      </c>
      <c r="V27" s="83"/>
    </row>
  </sheetData>
  <mergeCells count="6">
    <mergeCell ref="A2:I3"/>
    <mergeCell ref="V7:X7"/>
    <mergeCell ref="P7:T7"/>
    <mergeCell ref="A7:D7"/>
    <mergeCell ref="F7:I7"/>
    <mergeCell ref="K7:N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439539"/>
    <pageSetUpPr autoPageBreaks="0"/>
  </sheetPr>
  <dimension ref="A1:AJ49"/>
  <sheetViews>
    <sheetView showGridLines="0" showRowColHeaders="0" showZeros="0" zoomScale="85" zoomScaleNormal="85" workbookViewId="0">
      <selection activeCell="AG5" sqref="AG5:AI5"/>
    </sheetView>
  </sheetViews>
  <sheetFormatPr defaultRowHeight="15" x14ac:dyDescent="0.25"/>
  <cols>
    <col min="1" max="2" width="10.7109375" customWidth="1"/>
    <col min="3" max="3" width="6.85546875" customWidth="1"/>
    <col min="4" max="5" width="2.140625" customWidth="1"/>
    <col min="6" max="6" width="9.85546875" customWidth="1"/>
    <col min="7" max="7" width="8.140625" customWidth="1"/>
    <col min="8" max="9" width="9.85546875" customWidth="1"/>
    <col min="10" max="11" width="11.28515625" customWidth="1"/>
    <col min="12" max="12" width="8.140625" customWidth="1"/>
    <col min="13" max="13" width="9.85546875" customWidth="1"/>
    <col min="14" max="15" width="2.140625" customWidth="1"/>
    <col min="16" max="16" width="9.42578125" customWidth="1"/>
    <col min="17" max="19" width="9.140625" customWidth="1"/>
    <col min="20" max="20" width="9" customWidth="1"/>
    <col min="21" max="23" width="9.140625" customWidth="1"/>
    <col min="24" max="24" width="9.42578125" customWidth="1"/>
    <col min="25" max="26" width="2.140625" customWidth="1"/>
    <col min="27" max="27" width="8.28515625" customWidth="1"/>
    <col min="28" max="28" width="11.85546875" customWidth="1"/>
    <col min="29" max="29" width="12.7109375" customWidth="1"/>
    <col min="30" max="31" width="11.85546875" customWidth="1"/>
    <col min="32" max="32" width="8" customWidth="1"/>
    <col min="33" max="33" width="6" customWidth="1"/>
    <col min="34" max="34" width="8.28515625" customWidth="1"/>
    <col min="35" max="35" width="2.140625" customWidth="1"/>
    <col min="36" max="73" width="9.5703125" customWidth="1"/>
  </cols>
  <sheetData>
    <row r="1" spans="1:36" ht="7.5" customHeight="1" x14ac:dyDescent="0.25">
      <c r="AB1" s="112"/>
    </row>
    <row r="2" spans="1:36" ht="19.5" customHeight="1" x14ac:dyDescent="0.25">
      <c r="A2" s="318"/>
      <c r="B2" s="318"/>
      <c r="C2" s="318"/>
      <c r="D2" s="77"/>
      <c r="E2" s="256" t="s">
        <v>126</v>
      </c>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row>
    <row r="3" spans="1:36" ht="19.5" customHeight="1" x14ac:dyDescent="0.25">
      <c r="A3" s="318"/>
      <c r="B3" s="318"/>
      <c r="C3" s="318"/>
      <c r="D3" s="77"/>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row>
    <row r="4" spans="1:36" ht="7.5" customHeight="1" x14ac:dyDescent="0.25">
      <c r="A4" s="318"/>
      <c r="B4" s="318"/>
      <c r="C4" s="318"/>
      <c r="D4" s="77"/>
      <c r="E4" s="204"/>
      <c r="F4" s="204"/>
      <c r="G4" s="204"/>
      <c r="H4" s="204"/>
      <c r="I4" s="204"/>
      <c r="J4" s="204"/>
      <c r="K4" s="204"/>
      <c r="L4" s="204"/>
      <c r="M4" s="204"/>
      <c r="N4" s="204"/>
      <c r="O4" s="204"/>
      <c r="P4" s="204"/>
      <c r="Q4" s="204"/>
      <c r="R4" s="204"/>
      <c r="S4" s="204"/>
      <c r="T4" s="204"/>
      <c r="U4" s="204"/>
      <c r="V4" s="204"/>
      <c r="W4" s="204"/>
      <c r="X4" s="204"/>
      <c r="Z4" s="161"/>
      <c r="AA4" s="161"/>
      <c r="AE4" s="161"/>
      <c r="AF4" s="161"/>
      <c r="AG4" s="161"/>
      <c r="AH4" s="161"/>
      <c r="AI4" s="137"/>
      <c r="AJ4" s="205"/>
    </row>
    <row r="5" spans="1:36" ht="19.5" customHeight="1" x14ac:dyDescent="0.25">
      <c r="A5" s="318"/>
      <c r="B5" s="318"/>
      <c r="C5" s="318"/>
      <c r="D5" s="77"/>
      <c r="E5" s="323" t="s">
        <v>135</v>
      </c>
      <c r="F5" s="323"/>
      <c r="G5" s="323"/>
      <c r="H5" s="323"/>
      <c r="I5" s="323"/>
      <c r="J5" s="323"/>
      <c r="K5" s="323"/>
      <c r="L5" s="323"/>
      <c r="M5" s="323"/>
      <c r="N5" s="323"/>
      <c r="O5" s="323"/>
      <c r="P5" s="323"/>
      <c r="Q5" s="323"/>
      <c r="R5" s="323"/>
      <c r="S5" s="323"/>
      <c r="T5" s="323"/>
      <c r="U5" s="323"/>
      <c r="V5" s="323"/>
      <c r="W5" s="323"/>
      <c r="X5" s="323"/>
      <c r="Y5" s="323"/>
      <c r="Z5" s="323"/>
      <c r="AA5" s="239"/>
      <c r="AB5" s="240"/>
      <c r="AE5" s="161"/>
      <c r="AF5" s="161"/>
      <c r="AG5" s="319" t="s">
        <v>92</v>
      </c>
      <c r="AH5" s="319"/>
      <c r="AI5" s="319"/>
      <c r="AJ5" s="205"/>
    </row>
    <row r="6" spans="1:36" ht="19.5" customHeight="1" x14ac:dyDescent="0.25">
      <c r="A6" s="318"/>
      <c r="B6" s="318"/>
      <c r="C6" s="318"/>
      <c r="D6" s="77"/>
      <c r="E6" s="323" t="s">
        <v>133</v>
      </c>
      <c r="F6" s="323"/>
      <c r="G6" s="323"/>
      <c r="H6" s="323"/>
      <c r="I6" s="323"/>
      <c r="J6" s="323"/>
      <c r="K6" s="323"/>
      <c r="L6" s="323"/>
      <c r="M6" s="323"/>
      <c r="N6" s="323"/>
      <c r="O6" s="323"/>
      <c r="P6" s="323"/>
      <c r="Q6" s="323"/>
      <c r="R6" s="323"/>
      <c r="S6" s="323"/>
      <c r="T6" s="323"/>
      <c r="U6" s="323"/>
      <c r="V6" s="323"/>
      <c r="W6" s="323"/>
      <c r="X6" s="323"/>
      <c r="Y6" s="323"/>
      <c r="Z6" s="323"/>
      <c r="AA6" s="323"/>
      <c r="AB6" s="323"/>
      <c r="AC6" s="161"/>
      <c r="AD6" s="161"/>
      <c r="AE6" s="161"/>
      <c r="AF6" s="161"/>
      <c r="AG6" s="319" t="s">
        <v>91</v>
      </c>
      <c r="AH6" s="319"/>
      <c r="AI6" s="319"/>
      <c r="AJ6" s="205"/>
    </row>
    <row r="7" spans="1:36" ht="7.5" customHeight="1" x14ac:dyDescent="0.25">
      <c r="A7" s="200"/>
      <c r="B7" s="200"/>
      <c r="C7" s="200"/>
      <c r="D7" s="38"/>
      <c r="E7" s="38"/>
      <c r="F7" s="50"/>
      <c r="G7" s="38"/>
      <c r="M7" s="54"/>
      <c r="Z7" s="48"/>
      <c r="AA7" s="48"/>
      <c r="AB7" s="48"/>
      <c r="AC7" s="48"/>
      <c r="AD7" s="48"/>
      <c r="AE7" s="48"/>
      <c r="AF7" s="48"/>
      <c r="AG7" s="48"/>
      <c r="AH7" s="48"/>
      <c r="AI7" s="48"/>
    </row>
    <row r="8" spans="1:36" ht="7.5" customHeight="1" x14ac:dyDescent="0.25">
      <c r="B8" s="38"/>
      <c r="C8" s="38"/>
      <c r="D8" s="38"/>
      <c r="E8" s="118"/>
      <c r="F8" s="119"/>
      <c r="G8" s="120"/>
      <c r="H8" s="120"/>
      <c r="I8" s="120"/>
      <c r="J8" s="120"/>
      <c r="K8" s="120"/>
      <c r="L8" s="120"/>
      <c r="M8" s="120"/>
      <c r="N8" s="121"/>
      <c r="Z8" s="118"/>
      <c r="AA8" s="119"/>
      <c r="AB8" s="120"/>
      <c r="AC8" s="120"/>
      <c r="AD8" s="120"/>
      <c r="AE8" s="120"/>
      <c r="AF8" s="120"/>
      <c r="AG8" s="120"/>
      <c r="AH8" s="120"/>
      <c r="AI8" s="121"/>
    </row>
    <row r="9" spans="1:36" ht="19.5" customHeight="1" x14ac:dyDescent="0.25">
      <c r="B9" s="1"/>
      <c r="E9" s="324" t="s">
        <v>118</v>
      </c>
      <c r="F9" s="325"/>
      <c r="G9" s="325"/>
      <c r="H9" s="325"/>
      <c r="I9" s="325"/>
      <c r="J9" s="325"/>
      <c r="K9" s="325"/>
      <c r="L9" s="325"/>
      <c r="M9" s="325"/>
      <c r="N9" s="326"/>
      <c r="Z9" s="320" t="s">
        <v>128</v>
      </c>
      <c r="AA9" s="321"/>
      <c r="AB9" s="321"/>
      <c r="AC9" s="321"/>
      <c r="AD9" s="321"/>
      <c r="AE9" s="321"/>
      <c r="AF9" s="321"/>
      <c r="AG9" s="321"/>
      <c r="AH9" s="321"/>
      <c r="AI9" s="322"/>
    </row>
    <row r="10" spans="1:36" ht="7.5" customHeight="1" x14ac:dyDescent="0.35">
      <c r="B10" s="1"/>
      <c r="E10" s="122"/>
      <c r="F10" s="97"/>
      <c r="G10" s="97"/>
      <c r="H10" s="97"/>
      <c r="I10" s="97"/>
      <c r="J10" s="97"/>
      <c r="K10" s="97"/>
      <c r="L10" s="97"/>
      <c r="M10" s="97"/>
      <c r="N10" s="123"/>
      <c r="Z10" s="130"/>
      <c r="AA10" s="93"/>
      <c r="AB10" s="93"/>
      <c r="AC10" s="93"/>
      <c r="AD10" s="93"/>
      <c r="AE10" s="93"/>
      <c r="AF10" s="93"/>
      <c r="AG10" s="93"/>
      <c r="AH10" s="93"/>
      <c r="AI10" s="131"/>
    </row>
    <row r="11" spans="1:36" ht="17.25" customHeight="1" x14ac:dyDescent="0.35">
      <c r="E11" s="124"/>
      <c r="F11" s="2"/>
      <c r="G11" s="2"/>
      <c r="H11" s="281" t="s">
        <v>48</v>
      </c>
      <c r="I11" s="282"/>
      <c r="J11" s="281" t="s">
        <v>112</v>
      </c>
      <c r="K11" s="282"/>
      <c r="L11" s="2"/>
      <c r="M11" s="2"/>
      <c r="N11" s="125"/>
      <c r="Z11" s="126"/>
      <c r="AA11" s="2"/>
      <c r="AB11" s="49"/>
      <c r="AC11" s="49"/>
      <c r="AD11" s="49"/>
      <c r="AE11" s="49"/>
      <c r="AF11" s="49"/>
      <c r="AG11" s="49"/>
      <c r="AH11" s="49"/>
      <c r="AI11" s="125"/>
    </row>
    <row r="12" spans="1:36" ht="18.75" customHeight="1" x14ac:dyDescent="0.25">
      <c r="E12" s="126"/>
      <c r="F12" s="2"/>
      <c r="G12" s="2"/>
      <c r="H12" s="283"/>
      <c r="I12" s="284"/>
      <c r="J12" s="283"/>
      <c r="K12" s="284"/>
      <c r="L12" s="2"/>
      <c r="M12" s="2"/>
      <c r="N12" s="125"/>
      <c r="Z12" s="126"/>
      <c r="AA12" s="2"/>
      <c r="AB12" s="308" t="s">
        <v>51</v>
      </c>
      <c r="AC12" s="308" t="s">
        <v>63</v>
      </c>
      <c r="AD12" s="309" t="s">
        <v>88</v>
      </c>
      <c r="AE12" s="308" t="s">
        <v>64</v>
      </c>
      <c r="AF12" s="312" t="s">
        <v>89</v>
      </c>
      <c r="AG12" s="313"/>
      <c r="AH12" s="80"/>
      <c r="AI12" s="125"/>
    </row>
    <row r="13" spans="1:36" ht="15.75" customHeight="1" x14ac:dyDescent="0.25">
      <c r="E13" s="126"/>
      <c r="F13" s="2"/>
      <c r="G13" s="2"/>
      <c r="H13" s="285"/>
      <c r="I13" s="286"/>
      <c r="J13" s="285"/>
      <c r="K13" s="286"/>
      <c r="L13" s="2"/>
      <c r="M13" s="2"/>
      <c r="N13" s="125"/>
      <c r="Z13" s="126"/>
      <c r="AA13" s="2"/>
      <c r="AB13" s="308"/>
      <c r="AC13" s="308"/>
      <c r="AD13" s="310"/>
      <c r="AE13" s="308"/>
      <c r="AF13" s="314"/>
      <c r="AG13" s="315"/>
      <c r="AH13" s="80"/>
      <c r="AI13" s="125"/>
    </row>
    <row r="14" spans="1:36" ht="7.5" customHeight="1" x14ac:dyDescent="0.25">
      <c r="E14" s="126"/>
      <c r="F14" s="2"/>
      <c r="G14" s="2"/>
      <c r="H14" s="98"/>
      <c r="I14" s="98"/>
      <c r="J14" s="98"/>
      <c r="K14" s="98"/>
      <c r="L14" s="2"/>
      <c r="M14" s="2"/>
      <c r="N14" s="125"/>
      <c r="Z14" s="126"/>
      <c r="AA14" s="2"/>
      <c r="AB14" s="308"/>
      <c r="AC14" s="308"/>
      <c r="AD14" s="311"/>
      <c r="AE14" s="308"/>
      <c r="AF14" s="316"/>
      <c r="AG14" s="317"/>
      <c r="AH14" s="2"/>
      <c r="AI14" s="125"/>
    </row>
    <row r="15" spans="1:36" ht="17.25" customHeight="1" x14ac:dyDescent="0.25">
      <c r="E15" s="126"/>
      <c r="F15" s="2"/>
      <c r="G15" s="2"/>
      <c r="H15" s="288">
        <f>IF(ISBLANK('Summary table'!G7),"",'Summary table'!G7)</f>
        <v>42339</v>
      </c>
      <c r="I15" s="289"/>
      <c r="J15" s="294"/>
      <c r="K15" s="295"/>
      <c r="L15" s="2"/>
      <c r="M15" s="2"/>
      <c r="N15" s="125"/>
      <c r="Z15" s="126"/>
      <c r="AA15" s="2"/>
      <c r="AB15" s="90"/>
      <c r="AC15" s="90"/>
      <c r="AD15" s="90"/>
      <c r="AE15" s="90"/>
      <c r="AF15" s="90"/>
      <c r="AG15" s="90"/>
      <c r="AH15" s="51"/>
      <c r="AI15" s="125"/>
    </row>
    <row r="16" spans="1:36" ht="17.25" customHeight="1" x14ac:dyDescent="0.25">
      <c r="E16" s="126"/>
      <c r="F16" s="2"/>
      <c r="G16" s="2"/>
      <c r="H16" s="290"/>
      <c r="I16" s="291"/>
      <c r="J16" s="296"/>
      <c r="K16" s="297"/>
      <c r="L16" s="2"/>
      <c r="M16" s="2"/>
      <c r="N16" s="125"/>
      <c r="Z16" s="126"/>
      <c r="AA16" s="2"/>
      <c r="AB16" s="90"/>
      <c r="AC16" s="90"/>
      <c r="AD16" s="90"/>
      <c r="AE16" s="90"/>
      <c r="AF16" s="90"/>
      <c r="AG16" s="90"/>
      <c r="AH16" s="51"/>
      <c r="AI16" s="125"/>
    </row>
    <row r="17" spans="3:35" ht="16.5" customHeight="1" x14ac:dyDescent="0.25">
      <c r="E17" s="126"/>
      <c r="F17" s="2"/>
      <c r="G17" s="2"/>
      <c r="H17" s="292"/>
      <c r="I17" s="293"/>
      <c r="J17" s="298"/>
      <c r="K17" s="299"/>
      <c r="L17" s="2"/>
      <c r="M17" s="2"/>
      <c r="N17" s="125"/>
      <c r="Z17" s="126"/>
      <c r="AA17" s="2"/>
      <c r="AB17" s="288">
        <f>IF(ISBLANK('Pivot tables'!V10),"",'Pivot tables'!V10)</f>
        <v>42339</v>
      </c>
      <c r="AC17" s="329">
        <f>IF(ISBLANK('Pivot tables'!W10),"",'Pivot tables'!W10)</f>
        <v>8529</v>
      </c>
      <c r="AD17" s="327" t="str">
        <f>IF(ISBLANK('Pivot tables'!V10),"",IF(OR(ISBLANK('Pivot tables'!X10),'Pivot tables'!X10=0),"NO","YES"))</f>
        <v>NO</v>
      </c>
      <c r="AE17" s="304" t="str">
        <f>IF(ISBLANK('Pivot tables'!W10),"",IF(OR(ISBLANK('Pivot tables'!X10),'Pivot tables'!X10=0),"Same as published",'Pivot tables'!X10))</f>
        <v>Same as published</v>
      </c>
      <c r="AF17" s="306" t="str">
        <f>IFERROR((AE17-AC17)/AE17,"")</f>
        <v/>
      </c>
      <c r="AG17" s="300"/>
      <c r="AH17" s="51"/>
      <c r="AI17" s="125"/>
    </row>
    <row r="18" spans="3:35" ht="16.5" customHeight="1" x14ac:dyDescent="0.25">
      <c r="E18" s="126"/>
      <c r="F18" s="2"/>
      <c r="G18" s="2"/>
      <c r="H18" s="288">
        <f>IF(ISBLANK('Summary table'!G8),"",'Summary table'!G8)</f>
        <v>42430</v>
      </c>
      <c r="I18" s="289"/>
      <c r="J18" s="294"/>
      <c r="K18" s="295"/>
      <c r="L18" s="2"/>
      <c r="M18" s="2"/>
      <c r="N18" s="125"/>
      <c r="Z18" s="126"/>
      <c r="AA18" s="2"/>
      <c r="AB18" s="292"/>
      <c r="AC18" s="330"/>
      <c r="AD18" s="328"/>
      <c r="AE18" s="305"/>
      <c r="AF18" s="307"/>
      <c r="AG18" s="301"/>
      <c r="AH18" s="51"/>
      <c r="AI18" s="125"/>
    </row>
    <row r="19" spans="3:35" ht="16.5" customHeight="1" x14ac:dyDescent="0.3">
      <c r="C19" s="42"/>
      <c r="E19" s="126"/>
      <c r="F19" s="2"/>
      <c r="G19" s="2"/>
      <c r="H19" s="290"/>
      <c r="I19" s="291"/>
      <c r="J19" s="296"/>
      <c r="K19" s="297"/>
      <c r="L19" s="44"/>
      <c r="M19" s="44"/>
      <c r="N19" s="125"/>
      <c r="Z19" s="126"/>
      <c r="AA19" s="2"/>
      <c r="AB19" s="288">
        <f>IF(ISBLANK('Pivot tables'!V11),"",'Pivot tables'!V11)</f>
        <v>42430</v>
      </c>
      <c r="AC19" s="329">
        <f>IF(ISBLANK('Pivot tables'!W11),"",'Pivot tables'!W11)</f>
        <v>4867</v>
      </c>
      <c r="AD19" s="327" t="str">
        <f>IF(ISBLANK('Pivot tables'!V11),"",IF(OR(ISBLANK('Pivot tables'!X11),'Pivot tables'!X11=0),"NO","YES"))</f>
        <v>NO</v>
      </c>
      <c r="AE19" s="304" t="str">
        <f>IF(ISBLANK('Pivot tables'!W11),"",IF(OR(ISBLANK('Pivot tables'!X11),'Pivot tables'!X11=0),"Same as published",'Pivot tables'!X11))</f>
        <v>Same as published</v>
      </c>
      <c r="AF19" s="306" t="str">
        <f>IFERROR((AE19-AC19)/AE19,"")</f>
        <v/>
      </c>
      <c r="AG19" s="302"/>
      <c r="AH19" s="51"/>
      <c r="AI19" s="125"/>
    </row>
    <row r="20" spans="3:35" ht="16.5" customHeight="1" x14ac:dyDescent="0.25">
      <c r="E20" s="126"/>
      <c r="F20" s="2"/>
      <c r="G20" s="2"/>
      <c r="H20" s="292"/>
      <c r="I20" s="293"/>
      <c r="J20" s="298"/>
      <c r="K20" s="299"/>
      <c r="L20" s="2"/>
      <c r="M20" s="2"/>
      <c r="N20" s="125"/>
      <c r="Z20" s="126"/>
      <c r="AA20" s="2"/>
      <c r="AB20" s="292"/>
      <c r="AC20" s="330"/>
      <c r="AD20" s="328"/>
      <c r="AE20" s="305"/>
      <c r="AF20" s="307"/>
      <c r="AG20" s="303"/>
      <c r="AH20" s="51"/>
      <c r="AI20" s="125"/>
    </row>
    <row r="21" spans="3:35" ht="16.5" customHeight="1" x14ac:dyDescent="0.25">
      <c r="E21" s="126"/>
      <c r="F21" s="2"/>
      <c r="G21" s="2"/>
      <c r="H21" s="288">
        <f>IF(ISBLANK('Summary table'!G9),"",'Summary table'!G9)</f>
        <v>42522</v>
      </c>
      <c r="I21" s="289"/>
      <c r="J21" s="294"/>
      <c r="K21" s="295"/>
      <c r="L21" s="2"/>
      <c r="M21" s="2"/>
      <c r="N21" s="125"/>
      <c r="Z21" s="126"/>
      <c r="AA21" s="2"/>
      <c r="AB21" s="288">
        <f>IF(ISBLANK('Pivot tables'!V12),"",'Pivot tables'!V12)</f>
        <v>42522</v>
      </c>
      <c r="AC21" s="329">
        <f>IF(ISBLANK('Pivot tables'!W12),"",'Pivot tables'!W12)</f>
        <v>4502</v>
      </c>
      <c r="AD21" s="327" t="str">
        <f>IF(ISBLANK('Pivot tables'!V12),"",IF(OR(ISBLANK('Pivot tables'!X12),'Pivot tables'!X12=0),"NO","YES"))</f>
        <v>NO</v>
      </c>
      <c r="AE21" s="304" t="str">
        <f>IF(ISBLANK('Pivot tables'!W12),"",IF(OR(ISBLANK('Pivot tables'!X12),'Pivot tables'!X12=0),"Same as published",'Pivot tables'!X12))</f>
        <v>Same as published</v>
      </c>
      <c r="AF21" s="306" t="str">
        <f>IFERROR((AE21-AC21)/AE21,"")</f>
        <v/>
      </c>
      <c r="AG21" s="302"/>
      <c r="AH21" s="51"/>
      <c r="AI21" s="125"/>
    </row>
    <row r="22" spans="3:35" ht="16.5" customHeight="1" x14ac:dyDescent="0.25">
      <c r="E22" s="126"/>
      <c r="F22" s="2"/>
      <c r="G22" s="2"/>
      <c r="H22" s="290"/>
      <c r="I22" s="291"/>
      <c r="J22" s="296"/>
      <c r="K22" s="297"/>
      <c r="L22" s="2"/>
      <c r="M22" s="2"/>
      <c r="N22" s="125"/>
      <c r="Z22" s="126"/>
      <c r="AA22" s="2"/>
      <c r="AB22" s="292"/>
      <c r="AC22" s="330"/>
      <c r="AD22" s="328"/>
      <c r="AE22" s="305"/>
      <c r="AF22" s="307"/>
      <c r="AG22" s="303"/>
      <c r="AH22" s="51"/>
      <c r="AI22" s="125"/>
    </row>
    <row r="23" spans="3:35" ht="16.5" customHeight="1" x14ac:dyDescent="0.25">
      <c r="E23" s="126"/>
      <c r="F23" s="2"/>
      <c r="G23" s="2"/>
      <c r="H23" s="292"/>
      <c r="I23" s="293"/>
      <c r="J23" s="298"/>
      <c r="K23" s="299"/>
      <c r="L23" s="2"/>
      <c r="M23" s="2"/>
      <c r="N23" s="125"/>
      <c r="Z23" s="126"/>
      <c r="AA23" s="2"/>
      <c r="AB23" s="288">
        <f>IF(ISBLANK('Pivot tables'!V13),"",'Pivot tables'!V13)</f>
        <v>42614</v>
      </c>
      <c r="AC23" s="329">
        <f>IF(ISBLANK('Pivot tables'!W13),"",'Pivot tables'!W13)</f>
        <v>4382</v>
      </c>
      <c r="AD23" s="327" t="str">
        <f>IF(ISBLANK('Pivot tables'!V13),"",IF(OR(ISBLANK('Pivot tables'!X13),'Pivot tables'!X13=0),"NO","YES"))</f>
        <v>NO</v>
      </c>
      <c r="AE23" s="304" t="str">
        <f>IF(ISBLANK('Pivot tables'!W13),"",IF(OR(ISBLANK('Pivot tables'!X13),'Pivot tables'!X13=0),"Same as published",'Pivot tables'!X13))</f>
        <v>Same as published</v>
      </c>
      <c r="AF23" s="306" t="str">
        <f>IFERROR((AE23-AC23)/AE23,"")</f>
        <v/>
      </c>
      <c r="AG23" s="302"/>
      <c r="AH23" s="51"/>
      <c r="AI23" s="125"/>
    </row>
    <row r="24" spans="3:35" ht="16.5" customHeight="1" x14ac:dyDescent="0.25">
      <c r="E24" s="126"/>
      <c r="F24" s="2"/>
      <c r="G24" s="2"/>
      <c r="H24" s="288">
        <f>IF(ISBLANK('Summary table'!G10),"",'Summary table'!G10)</f>
        <v>42614</v>
      </c>
      <c r="I24" s="289"/>
      <c r="J24" s="294"/>
      <c r="K24" s="295"/>
      <c r="L24" s="2"/>
      <c r="M24" s="2"/>
      <c r="N24" s="125"/>
      <c r="Z24" s="126"/>
      <c r="AA24" s="2"/>
      <c r="AB24" s="292"/>
      <c r="AC24" s="330"/>
      <c r="AD24" s="328"/>
      <c r="AE24" s="305"/>
      <c r="AF24" s="307"/>
      <c r="AG24" s="303"/>
      <c r="AH24" s="91"/>
      <c r="AI24" s="125"/>
    </row>
    <row r="25" spans="3:35" ht="16.5" customHeight="1" x14ac:dyDescent="0.25">
      <c r="E25" s="126"/>
      <c r="F25" s="2"/>
      <c r="G25" s="2"/>
      <c r="H25" s="290"/>
      <c r="I25" s="291"/>
      <c r="J25" s="296"/>
      <c r="K25" s="297"/>
      <c r="L25" s="2"/>
      <c r="M25" s="2"/>
      <c r="N25" s="125"/>
      <c r="Z25" s="126"/>
      <c r="AA25" s="2"/>
      <c r="AB25" s="88"/>
      <c r="AC25" s="53"/>
      <c r="AD25" s="52"/>
      <c r="AE25" s="51"/>
      <c r="AF25" s="89"/>
      <c r="AG25" s="2"/>
      <c r="AH25" s="2"/>
      <c r="AI25" s="125"/>
    </row>
    <row r="26" spans="3:35" ht="16.5" customHeight="1" x14ac:dyDescent="0.25">
      <c r="E26" s="126"/>
      <c r="F26" s="2"/>
      <c r="G26" s="2"/>
      <c r="H26" s="292"/>
      <c r="I26" s="293"/>
      <c r="J26" s="298"/>
      <c r="K26" s="299"/>
      <c r="L26" s="2"/>
      <c r="M26" s="2"/>
      <c r="N26" s="125"/>
      <c r="Z26" s="126"/>
      <c r="AA26" s="2"/>
      <c r="AB26" s="88"/>
      <c r="AC26" s="53"/>
      <c r="AD26" s="52"/>
      <c r="AE26" s="51"/>
      <c r="AF26" s="89"/>
      <c r="AG26" s="2"/>
      <c r="AH26" s="2"/>
      <c r="AI26" s="125"/>
    </row>
    <row r="27" spans="3:35" ht="10.5" customHeight="1" x14ac:dyDescent="0.25">
      <c r="E27" s="127"/>
      <c r="F27" s="128"/>
      <c r="G27" s="128"/>
      <c r="H27" s="128"/>
      <c r="I27" s="128"/>
      <c r="J27" s="128"/>
      <c r="K27" s="128"/>
      <c r="L27" s="128"/>
      <c r="M27" s="128"/>
      <c r="N27" s="129"/>
      <c r="Z27" s="127"/>
      <c r="AA27" s="128"/>
      <c r="AB27" s="132"/>
      <c r="AC27" s="133"/>
      <c r="AD27" s="134"/>
      <c r="AE27" s="135"/>
      <c r="AF27" s="136"/>
      <c r="AG27" s="128"/>
      <c r="AH27" s="128"/>
      <c r="AI27" s="129"/>
    </row>
    <row r="28" spans="3:35" ht="10.5" customHeight="1" x14ac:dyDescent="0.25"/>
    <row r="29" spans="3:35" ht="16.5" customHeight="1" x14ac:dyDescent="0.25">
      <c r="AB29" s="2"/>
      <c r="AC29" s="2"/>
      <c r="AD29" s="2"/>
      <c r="AE29" s="2"/>
      <c r="AF29" s="2"/>
    </row>
    <row r="30" spans="3:35" ht="10.5" customHeight="1" x14ac:dyDescent="0.25">
      <c r="AB30" s="2"/>
      <c r="AC30" s="2"/>
      <c r="AD30" s="2"/>
      <c r="AE30" s="2"/>
      <c r="AF30" s="2"/>
    </row>
    <row r="31" spans="3:35" ht="16.5" customHeight="1" x14ac:dyDescent="0.25"/>
    <row r="32" spans="3:35" ht="16.5" customHeight="1" x14ac:dyDescent="0.25"/>
    <row r="35" ht="16.5" customHeight="1" x14ac:dyDescent="0.25"/>
    <row r="36" ht="16.5" customHeight="1" x14ac:dyDescent="0.25"/>
    <row r="37" ht="16.5" customHeight="1" x14ac:dyDescent="0.25"/>
    <row r="38" ht="16.5" customHeight="1" x14ac:dyDescent="0.25"/>
    <row r="39" ht="16.5" customHeight="1" x14ac:dyDescent="0.25"/>
    <row r="47" ht="10.5" customHeight="1" x14ac:dyDescent="0.25"/>
    <row r="49" spans="16:35" ht="15" customHeight="1" x14ac:dyDescent="0.25">
      <c r="P49" s="242"/>
      <c r="Q49" s="242"/>
      <c r="R49" s="242"/>
      <c r="S49" s="242"/>
      <c r="T49" s="243"/>
      <c r="U49" s="243"/>
      <c r="V49" s="243"/>
      <c r="W49" s="243"/>
      <c r="X49" s="243"/>
      <c r="Y49" s="243"/>
      <c r="Z49" s="243"/>
      <c r="AA49" s="243"/>
      <c r="AB49" s="243"/>
      <c r="AC49" s="243"/>
      <c r="AD49" s="243"/>
      <c r="AE49" s="242"/>
      <c r="AF49" s="287" t="s">
        <v>166</v>
      </c>
      <c r="AG49" s="287"/>
      <c r="AH49" s="287"/>
      <c r="AI49" s="287"/>
    </row>
  </sheetData>
  <sheetProtection password="9999" sheet="1" objects="1" scenarios="1" selectLockedCells="1" pivotTables="0"/>
  <mergeCells count="48">
    <mergeCell ref="AE17:AE18"/>
    <mergeCell ref="AF17:AF18"/>
    <mergeCell ref="AF19:AF20"/>
    <mergeCell ref="AG21:AG22"/>
    <mergeCell ref="AG23:AG24"/>
    <mergeCell ref="AF23:AF24"/>
    <mergeCell ref="AE21:AE22"/>
    <mergeCell ref="AD17:AD18"/>
    <mergeCell ref="AC17:AC18"/>
    <mergeCell ref="AB17:AB18"/>
    <mergeCell ref="AD23:AD24"/>
    <mergeCell ref="AC23:AC24"/>
    <mergeCell ref="AB23:AB24"/>
    <mergeCell ref="AD21:AD22"/>
    <mergeCell ref="AC21:AC22"/>
    <mergeCell ref="AB21:AB22"/>
    <mergeCell ref="AB19:AB20"/>
    <mergeCell ref="AD19:AD20"/>
    <mergeCell ref="AC19:AC20"/>
    <mergeCell ref="A2:C6"/>
    <mergeCell ref="E2:AI3"/>
    <mergeCell ref="AG5:AI5"/>
    <mergeCell ref="AG6:AI6"/>
    <mergeCell ref="Z9:AI9"/>
    <mergeCell ref="E5:Z5"/>
    <mergeCell ref="E6:AB6"/>
    <mergeCell ref="E9:N9"/>
    <mergeCell ref="AE12:AE14"/>
    <mergeCell ref="AD12:AD14"/>
    <mergeCell ref="AC12:AC14"/>
    <mergeCell ref="AB12:AB14"/>
    <mergeCell ref="AF12:AG14"/>
    <mergeCell ref="H11:I13"/>
    <mergeCell ref="J11:K13"/>
    <mergeCell ref="AF49:AI49"/>
    <mergeCell ref="H24:I26"/>
    <mergeCell ref="H21:I23"/>
    <mergeCell ref="H18:I20"/>
    <mergeCell ref="J18:K20"/>
    <mergeCell ref="J21:K23"/>
    <mergeCell ref="J24:K26"/>
    <mergeCell ref="AG17:AG18"/>
    <mergeCell ref="AG19:AG20"/>
    <mergeCell ref="AE19:AE20"/>
    <mergeCell ref="H15:I17"/>
    <mergeCell ref="J15:K17"/>
    <mergeCell ref="AF21:AF22"/>
    <mergeCell ref="AE23:AE24"/>
  </mergeCells>
  <conditionalFormatting sqref="AD17 AD19 AD21 AD25:AD27 AD23">
    <cfRule type="cellIs" dxfId="147" priority="1" operator="equal">
      <formula>"YES"</formula>
    </cfRule>
  </conditionalFormatting>
  <hyperlinks>
    <hyperlink ref="AG5" location="Introduction!A1" display="Back to index"/>
    <hyperlink ref="AG6" location="'Summary table'!A1" display="Summary table"/>
    <hyperlink ref="AF49" r:id="rId1" display="&lt;https://www.ncver.edu.au/publications/publications/all-publications/a-guide-to-the-apprentices-and-trainees-estimates-review-dashboard&gt;."/>
  </hyperlinks>
  <pageMargins left="0.7" right="0.7" top="0.75" bottom="0.75" header="0.3" footer="0.3"/>
  <pageSetup paperSize="9" scale="39" orientation="landscape" r:id="rId2"/>
  <drawing r:id="rId3"/>
  <legacyDrawing r:id="rId4"/>
  <extLst>
    <ext xmlns:x14="http://schemas.microsoft.com/office/spreadsheetml/2009/9/main" uri="{A8765BA9-456A-4dab-B4F3-ACF838C121DE}">
      <x14:slicerList>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6"/>
  <sheetViews>
    <sheetView showGridLines="0" showRowColHeaders="0" zoomScale="90" zoomScaleNormal="90" workbookViewId="0">
      <selection activeCell="O7" sqref="O7:P7"/>
    </sheetView>
  </sheetViews>
  <sheetFormatPr defaultRowHeight="15" x14ac:dyDescent="0.25"/>
  <cols>
    <col min="1" max="1" width="25.42578125" customWidth="1"/>
    <col min="2" max="2" width="3.28515625" customWidth="1"/>
    <col min="3" max="4" width="3.42578125" customWidth="1"/>
    <col min="5" max="5" width="3" hidden="1" customWidth="1"/>
    <col min="6" max="6" width="28.5703125" customWidth="1"/>
    <col min="7" max="7" width="15.28515625" customWidth="1"/>
    <col min="8" max="8" width="15.28515625" style="16" customWidth="1"/>
    <col min="9" max="11" width="15.28515625" customWidth="1"/>
    <col min="12" max="12" width="15.28515625" style="16" customWidth="1"/>
    <col min="13" max="13" width="15.28515625" style="116" customWidth="1"/>
    <col min="14" max="14" width="20.5703125" style="78" customWidth="1"/>
    <col min="15" max="15" width="9" style="79" customWidth="1"/>
    <col min="16" max="18" width="9" customWidth="1"/>
  </cols>
  <sheetData>
    <row r="1" spans="1:16" ht="8.25" customHeight="1" x14ac:dyDescent="0.25">
      <c r="A1" s="318"/>
      <c r="B1" s="318"/>
      <c r="C1" s="318"/>
      <c r="D1" s="92"/>
      <c r="E1" s="79"/>
    </row>
    <row r="2" spans="1:16" ht="15" customHeight="1" x14ac:dyDescent="0.25">
      <c r="A2" s="318"/>
      <c r="B2" s="318"/>
      <c r="C2" s="318"/>
      <c r="D2" s="92"/>
      <c r="E2" s="79"/>
      <c r="F2" s="256" t="s">
        <v>123</v>
      </c>
      <c r="G2" s="256"/>
      <c r="H2" s="256"/>
      <c r="I2" s="256"/>
      <c r="J2" s="256"/>
      <c r="K2" s="256"/>
      <c r="L2" s="256"/>
      <c r="M2" s="256"/>
      <c r="N2" s="256"/>
    </row>
    <row r="3" spans="1:16" ht="15" customHeight="1" x14ac:dyDescent="0.25">
      <c r="A3" s="318"/>
      <c r="B3" s="318"/>
      <c r="C3" s="318"/>
      <c r="D3" s="92"/>
      <c r="E3" s="79"/>
      <c r="F3" s="256"/>
      <c r="G3" s="256"/>
      <c r="H3" s="256"/>
      <c r="I3" s="256"/>
      <c r="J3" s="256"/>
      <c r="K3" s="256"/>
      <c r="L3" s="256"/>
      <c r="M3" s="256"/>
      <c r="N3" s="256"/>
    </row>
    <row r="4" spans="1:16" ht="6" customHeight="1" x14ac:dyDescent="0.25">
      <c r="A4" s="318"/>
      <c r="B4" s="318"/>
      <c r="C4" s="318"/>
      <c r="D4" s="117"/>
      <c r="E4" s="117"/>
      <c r="F4" s="256"/>
      <c r="G4" s="256"/>
      <c r="H4" s="256"/>
      <c r="I4" s="256"/>
      <c r="J4" s="256"/>
      <c r="K4" s="256"/>
      <c r="L4" s="256"/>
      <c r="M4" s="256"/>
      <c r="N4" s="256"/>
      <c r="O4" s="206"/>
    </row>
    <row r="5" spans="1:16" ht="8.25" customHeight="1" x14ac:dyDescent="0.25">
      <c r="A5" s="318"/>
      <c r="B5" s="318"/>
      <c r="C5" s="318"/>
      <c r="D5" s="92"/>
      <c r="E5" s="79"/>
      <c r="F5" s="1"/>
      <c r="G5" s="1"/>
      <c r="H5" s="13"/>
      <c r="I5" s="1"/>
      <c r="J5" s="1"/>
      <c r="O5" s="143"/>
    </row>
    <row r="6" spans="1:16" ht="51" x14ac:dyDescent="0.25">
      <c r="A6" s="155"/>
      <c r="F6" s="229" t="s">
        <v>25</v>
      </c>
      <c r="G6" s="209" t="s">
        <v>48</v>
      </c>
      <c r="H6" s="210" t="s">
        <v>105</v>
      </c>
      <c r="I6" s="209" t="s">
        <v>103</v>
      </c>
      <c r="J6" s="209" t="s">
        <v>124</v>
      </c>
      <c r="K6" s="209" t="s">
        <v>125</v>
      </c>
      <c r="L6" s="209" t="s">
        <v>24</v>
      </c>
      <c r="M6" s="209" t="s">
        <v>111</v>
      </c>
      <c r="N6" s="158" t="s">
        <v>112</v>
      </c>
    </row>
    <row r="7" spans="1:16" x14ac:dyDescent="0.25">
      <c r="A7" s="198" t="s">
        <v>22</v>
      </c>
      <c r="F7" s="144" t="s">
        <v>79</v>
      </c>
      <c r="G7" s="226">
        <v>42339</v>
      </c>
      <c r="H7" s="227">
        <v>8223</v>
      </c>
      <c r="I7" s="227">
        <v>8529</v>
      </c>
      <c r="J7" s="227">
        <v>8422</v>
      </c>
      <c r="K7" s="227">
        <v>8636</v>
      </c>
      <c r="L7" s="227">
        <v>8419</v>
      </c>
      <c r="M7" s="228">
        <v>101.3</v>
      </c>
      <c r="N7" s="144" t="str">
        <f>IFERROR(VLOOKUP(CONCATENATE($A$8,$A$12,G7,$A$10),'Analysis table'!$A:$O,15,FALSE),"")</f>
        <v>N</v>
      </c>
      <c r="O7" s="331" t="s">
        <v>90</v>
      </c>
      <c r="P7" s="331"/>
    </row>
    <row r="8" spans="1:16" x14ac:dyDescent="0.25">
      <c r="A8" s="225" t="s">
        <v>8</v>
      </c>
      <c r="F8" s="144"/>
      <c r="G8" s="226">
        <v>42430</v>
      </c>
      <c r="H8" s="227">
        <v>4692</v>
      </c>
      <c r="I8" s="227">
        <v>4867</v>
      </c>
      <c r="J8" s="227">
        <v>4808</v>
      </c>
      <c r="K8" s="227">
        <v>4926</v>
      </c>
      <c r="L8" s="227">
        <v>4857</v>
      </c>
      <c r="M8" s="228">
        <v>100.2</v>
      </c>
      <c r="N8" s="144" t="str">
        <f>IFERROR(VLOOKUP(CONCATENATE($A$8,$A$12,G8,$A$10),'Analysis table'!$A:$O,15,FALSE),"")</f>
        <v>Y</v>
      </c>
      <c r="O8" s="331" t="s">
        <v>46</v>
      </c>
      <c r="P8" s="331"/>
    </row>
    <row r="9" spans="1:16" x14ac:dyDescent="0.25">
      <c r="A9" s="198" t="s">
        <v>86</v>
      </c>
      <c r="F9" s="144"/>
      <c r="G9" s="226">
        <v>42522</v>
      </c>
      <c r="H9" s="227">
        <v>4341</v>
      </c>
      <c r="I9" s="227">
        <v>4502</v>
      </c>
      <c r="J9" s="227">
        <v>4464</v>
      </c>
      <c r="K9" s="227">
        <v>4540</v>
      </c>
      <c r="L9" s="227">
        <v>4492</v>
      </c>
      <c r="M9" s="228">
        <v>100.2</v>
      </c>
      <c r="N9" s="144" t="str">
        <f>IFERROR(VLOOKUP(CONCATENATE($A$8,$A$12,G9,$A$10),'Analysis table'!$A:$O,15,FALSE),"")</f>
        <v>Y</v>
      </c>
      <c r="O9" s="331" t="s">
        <v>92</v>
      </c>
      <c r="P9" s="331"/>
    </row>
    <row r="10" spans="1:16" x14ac:dyDescent="0.25">
      <c r="A10" s="225" t="s">
        <v>130</v>
      </c>
      <c r="F10" s="144"/>
      <c r="G10" s="226">
        <v>42614</v>
      </c>
      <c r="H10" s="227">
        <v>4226</v>
      </c>
      <c r="I10" s="227">
        <v>4382</v>
      </c>
      <c r="J10" s="227">
        <v>4338</v>
      </c>
      <c r="K10" s="227">
        <v>4426</v>
      </c>
      <c r="L10" s="227">
        <v>4373</v>
      </c>
      <c r="M10" s="228">
        <v>100.2</v>
      </c>
      <c r="N10" s="144" t="str">
        <f>IFERROR(VLOOKUP(CONCATENATE($A$8,$A$12,G10,$A$10),'Analysis table'!$A:$O,15,FALSE),"")</f>
        <v>Y</v>
      </c>
      <c r="O10" s="79" t="str">
        <f>IFERROR(VLOOKUP(CONCATENATE($A$8,$A$12,H10,$A$10),'Analysis table'!$A:$O,15,FALSE),"")</f>
        <v/>
      </c>
    </row>
    <row r="11" spans="1:16" x14ac:dyDescent="0.25">
      <c r="A11" s="198" t="s">
        <v>25</v>
      </c>
      <c r="H11"/>
      <c r="L11"/>
      <c r="M11"/>
      <c r="N11" s="143" t="str">
        <f>IFERROR(VLOOKUP(CONCATENATE($A$8,$A$12,G11,$A$10),'Analysis table'!$A:$O,15,FALSE),"")</f>
        <v/>
      </c>
      <c r="O11" s="79" t="str">
        <f>IFERROR(VLOOKUP(CONCATENATE($A$8,$A$12,H11,$A$10),'Analysis table'!$A:$O,15,FALSE),"")</f>
        <v/>
      </c>
    </row>
    <row r="12" spans="1:16" x14ac:dyDescent="0.25">
      <c r="A12" s="225" t="s">
        <v>79</v>
      </c>
      <c r="H12"/>
      <c r="L12"/>
      <c r="M12"/>
      <c r="N12" s="143" t="str">
        <f>IFERROR(VLOOKUP(CONCATENATE($A$8,$A$12,G12,$A$10),'Analysis table'!$A:$O,15,FALSE),"")</f>
        <v/>
      </c>
      <c r="O12" s="79" t="str">
        <f>IFERROR(VLOOKUP(CONCATENATE($A$8,$A$12,H12,$A$10),'Analysis table'!$A:$O,15,FALSE),"")</f>
        <v/>
      </c>
    </row>
    <row r="13" spans="1:16" x14ac:dyDescent="0.25">
      <c r="H13"/>
      <c r="L13"/>
      <c r="M13"/>
      <c r="N13" s="143" t="str">
        <f>IFERROR(VLOOKUP(CONCATENATE($A$8,$A$12,G13,$A$10),'Analysis table'!$A:$O,15,FALSE),"")</f>
        <v/>
      </c>
      <c r="O13" s="79" t="str">
        <f>IFERROR(VLOOKUP(CONCATENATE($A$8,$A$12,H13,$A$10),'Analysis table'!$A:$O,15,FALSE),"")</f>
        <v/>
      </c>
    </row>
    <row r="14" spans="1:16" x14ac:dyDescent="0.25">
      <c r="H14"/>
      <c r="L14"/>
      <c r="M14"/>
      <c r="N14" s="143" t="str">
        <f>IFERROR(VLOOKUP(CONCATENATE($A$8,$A$12,G14,$A$10),'Analysis table'!$A:$O,15,FALSE),"")</f>
        <v/>
      </c>
      <c r="O14" s="79" t="str">
        <f>IFERROR(VLOOKUP(CONCATENATE($A$8,$A$12,H14,$A$10),'Analysis table'!$A:$O,15,FALSE),"")</f>
        <v/>
      </c>
    </row>
    <row r="15" spans="1:16" x14ac:dyDescent="0.25">
      <c r="F15" s="137"/>
      <c r="G15" s="137"/>
      <c r="H15" s="137"/>
      <c r="I15" s="137"/>
      <c r="J15" s="137"/>
      <c r="K15" s="137"/>
      <c r="L15" s="137"/>
      <c r="M15" s="137"/>
      <c r="N15" s="137"/>
      <c r="O15" s="79" t="str">
        <f>IFERROR(VLOOKUP(CONCATENATE($A$8,$A$12,#REF!,$A$10),'Analysis table'!$A:$O,15,FALSE),"")</f>
        <v/>
      </c>
    </row>
    <row r="16" spans="1:16" x14ac:dyDescent="0.25">
      <c r="F16" s="137"/>
      <c r="G16" s="137"/>
      <c r="H16" s="137"/>
      <c r="I16" s="137"/>
      <c r="J16" s="137"/>
      <c r="K16" s="137"/>
      <c r="L16" s="137"/>
      <c r="M16" s="137"/>
      <c r="N16" s="137"/>
      <c r="O16" s="79" t="str">
        <f>IFERROR(VLOOKUP(CONCATENATE($A$8,$A$12,H15,$A$10),'Analysis table'!$A:$O,15,FALSE),"")</f>
        <v/>
      </c>
    </row>
    <row r="17" spans="6:15" x14ac:dyDescent="0.25">
      <c r="F17" s="137"/>
      <c r="G17" s="137"/>
      <c r="H17" s="137"/>
      <c r="I17" s="137"/>
      <c r="J17" s="137"/>
      <c r="K17" s="137"/>
      <c r="L17" s="137"/>
      <c r="M17" s="137"/>
      <c r="N17" s="137"/>
      <c r="O17" s="79" t="str">
        <f>IFERROR(VLOOKUP(CONCATENATE($A$8,$A$12,H16,$A$10),'Analysis table'!$A:$O,15,FALSE),"")</f>
        <v/>
      </c>
    </row>
    <row r="18" spans="6:15" x14ac:dyDescent="0.25">
      <c r="F18" s="137"/>
      <c r="G18" s="137"/>
      <c r="H18" s="137"/>
      <c r="I18" s="137"/>
      <c r="J18" s="137"/>
      <c r="K18" s="137"/>
      <c r="L18" s="137"/>
      <c r="M18" s="137"/>
      <c r="N18" s="137"/>
      <c r="O18" s="79" t="str">
        <f>IFERROR(VLOOKUP(CONCATENATE($A$8,$A$12,H17,$A$10),'Analysis table'!$A:$O,15,FALSE),"")</f>
        <v/>
      </c>
    </row>
    <row r="19" spans="6:15" x14ac:dyDescent="0.25">
      <c r="F19" s="137"/>
      <c r="G19" s="137"/>
      <c r="H19" s="137"/>
      <c r="I19" s="137"/>
      <c r="J19" s="137"/>
      <c r="K19" s="137"/>
      <c r="L19" s="137"/>
      <c r="M19" s="137"/>
      <c r="N19" s="137"/>
      <c r="O19" s="79" t="str">
        <f>IFERROR(VLOOKUP(CONCATENATE($A$8,$A$12,H18,$A$10),'Analysis table'!$A:$O,15,FALSE),"")</f>
        <v/>
      </c>
    </row>
    <row r="20" spans="6:15" x14ac:dyDescent="0.25">
      <c r="F20" s="137"/>
      <c r="G20" s="137"/>
      <c r="H20" s="137"/>
      <c r="I20" s="137"/>
      <c r="J20" s="137"/>
      <c r="K20" s="137"/>
      <c r="L20" s="137"/>
      <c r="M20" s="137"/>
      <c r="N20" s="137"/>
      <c r="O20" s="79" t="str">
        <f>IFERROR(VLOOKUP(CONCATENATE($A$8,$A$12,H19,$A$10),'Analysis table'!$A:$O,15,FALSE),"")</f>
        <v/>
      </c>
    </row>
    <row r="21" spans="6:15" x14ac:dyDescent="0.25">
      <c r="F21" s="137"/>
      <c r="G21" s="137"/>
      <c r="H21" s="137"/>
      <c r="I21" s="137"/>
      <c r="J21" s="137"/>
      <c r="K21" s="137"/>
      <c r="L21" s="137"/>
      <c r="M21" s="137"/>
      <c r="N21" s="137"/>
      <c r="O21" s="79" t="str">
        <f>IFERROR(VLOOKUP(CONCATENATE($A$8,$A$12,H20,$A$10),'Analysis table'!$A:$O,15,FALSE),"")</f>
        <v/>
      </c>
    </row>
    <row r="22" spans="6:15" x14ac:dyDescent="0.25">
      <c r="F22" s="137"/>
      <c r="G22" s="137"/>
      <c r="H22" s="137"/>
      <c r="I22" s="137"/>
      <c r="J22" s="137"/>
      <c r="K22" s="137"/>
      <c r="L22" s="137"/>
      <c r="M22" s="137"/>
      <c r="N22" s="137"/>
      <c r="O22" s="79" t="str">
        <f>IFERROR(VLOOKUP(CONCATENATE($A$8,$A$12,H21,$A$10),'Analysis table'!$A:$O,15,FALSE),"")</f>
        <v/>
      </c>
    </row>
    <row r="23" spans="6:15" x14ac:dyDescent="0.25">
      <c r="F23" s="137"/>
      <c r="G23" s="137"/>
      <c r="H23" s="137"/>
      <c r="I23" s="137"/>
      <c r="J23" s="137"/>
      <c r="K23" s="137"/>
      <c r="L23" s="137"/>
      <c r="M23" s="137"/>
      <c r="N23" s="137"/>
      <c r="O23" s="79" t="str">
        <f>IFERROR(VLOOKUP(CONCATENATE($A$8,$A$12,H22,$A$10),'Analysis table'!$A:$O,15,FALSE),"")</f>
        <v/>
      </c>
    </row>
    <row r="24" spans="6:15" x14ac:dyDescent="0.25">
      <c r="F24" s="137"/>
      <c r="G24" s="137"/>
      <c r="H24" s="137"/>
      <c r="I24" s="137"/>
      <c r="J24" s="137"/>
      <c r="K24" s="137"/>
      <c r="L24" s="137"/>
      <c r="M24" s="137"/>
      <c r="N24" s="137"/>
      <c r="O24" s="79" t="str">
        <f>IFERROR(VLOOKUP(CONCATENATE($A$8,$A$12,H23,$A$10),'Analysis table'!$A:$O,15,FALSE),"")</f>
        <v/>
      </c>
    </row>
    <row r="25" spans="6:15" x14ac:dyDescent="0.25">
      <c r="F25" s="137"/>
      <c r="G25" s="137"/>
      <c r="H25" s="137"/>
      <c r="I25" s="137"/>
      <c r="J25" s="137"/>
      <c r="K25" s="137"/>
      <c r="L25" s="137"/>
      <c r="M25" s="137"/>
      <c r="N25" s="137"/>
      <c r="O25" s="79" t="str">
        <f>IFERROR(VLOOKUP(CONCATENATE($A$8,$A$12,H24,$A$10),'Analysis table'!$A:$O,15,FALSE),"")</f>
        <v/>
      </c>
    </row>
    <row r="26" spans="6:15" x14ac:dyDescent="0.25">
      <c r="F26" s="137"/>
      <c r="G26" s="137"/>
      <c r="H26" s="137"/>
      <c r="I26" s="137"/>
      <c r="J26" s="137"/>
      <c r="K26" s="137"/>
      <c r="L26" s="137"/>
      <c r="M26" s="137"/>
      <c r="N26" s="137"/>
      <c r="O26" s="79" t="str">
        <f>IFERROR(VLOOKUP(CONCATENATE($A$8,$A$12,H25,$A$10),'Analysis table'!$A:$O,15,FALSE),"")</f>
        <v/>
      </c>
    </row>
    <row r="27" spans="6:15" x14ac:dyDescent="0.25">
      <c r="F27" s="137"/>
      <c r="G27" s="137"/>
      <c r="H27" s="137"/>
      <c r="I27" s="137"/>
      <c r="J27" s="137"/>
      <c r="K27" s="137"/>
      <c r="L27" s="137"/>
      <c r="M27" s="137"/>
      <c r="N27" s="137"/>
      <c r="O27" s="79" t="str">
        <f>IFERROR(VLOOKUP(CONCATENATE($A$8,$A$12,H26,$A$10),'Analysis table'!$A:$O,15,FALSE),"")</f>
        <v/>
      </c>
    </row>
    <row r="28" spans="6:15" x14ac:dyDescent="0.25">
      <c r="F28" s="137"/>
      <c r="G28" s="137"/>
      <c r="H28" s="137"/>
      <c r="I28" s="137"/>
      <c r="J28" s="137"/>
      <c r="K28" s="137"/>
      <c r="L28" s="137"/>
      <c r="M28" s="137"/>
      <c r="N28" s="137"/>
      <c r="O28" s="79" t="str">
        <f>IFERROR(VLOOKUP(CONCATENATE($A$8,$A$12,H27,$A$10),'Analysis table'!$A:$O,15,FALSE),"")</f>
        <v/>
      </c>
    </row>
    <row r="29" spans="6:15" x14ac:dyDescent="0.25">
      <c r="F29" s="137"/>
      <c r="G29" s="137"/>
      <c r="H29" s="137"/>
      <c r="I29" s="137"/>
      <c r="J29" s="137"/>
      <c r="K29" s="137"/>
      <c r="L29" s="137"/>
      <c r="M29" s="137"/>
      <c r="N29" s="137"/>
      <c r="O29" s="79" t="str">
        <f>IFERROR(VLOOKUP(CONCATENATE($A$8,$A$12,H28,$A$10),'Analysis table'!$A:$O,15,FALSE),"")</f>
        <v/>
      </c>
    </row>
    <row r="30" spans="6:15" x14ac:dyDescent="0.25">
      <c r="F30" s="137"/>
      <c r="G30" s="137"/>
      <c r="H30" s="143"/>
      <c r="I30" s="137"/>
      <c r="J30" s="137"/>
      <c r="K30" s="137"/>
      <c r="L30" s="143"/>
      <c r="M30" s="143"/>
      <c r="N30" s="137"/>
      <c r="O30" s="79" t="str">
        <f>IFERROR(VLOOKUP(CONCATENATE($A$8,$A$12,H29,$A$10),'Analysis table'!$A:$O,15,FALSE),"")</f>
        <v/>
      </c>
    </row>
    <row r="31" spans="6:15" x14ac:dyDescent="0.25">
      <c r="F31" s="137"/>
      <c r="G31" s="202"/>
      <c r="H31" s="203"/>
      <c r="I31" s="202"/>
      <c r="J31" s="202"/>
      <c r="K31" s="202"/>
      <c r="L31" s="203"/>
      <c r="M31" s="143"/>
      <c r="N31" s="137"/>
      <c r="O31"/>
    </row>
    <row r="32" spans="6:15" x14ac:dyDescent="0.25">
      <c r="F32" s="145"/>
      <c r="G32" s="146" t="s">
        <v>48</v>
      </c>
      <c r="H32" s="146" t="s">
        <v>105</v>
      </c>
      <c r="I32" s="147" t="s">
        <v>103</v>
      </c>
      <c r="J32" s="146" t="s">
        <v>111</v>
      </c>
      <c r="K32" s="147" t="s">
        <v>24</v>
      </c>
      <c r="L32" s="147"/>
      <c r="M32" s="148"/>
      <c r="N32" s="143"/>
      <c r="O32"/>
    </row>
    <row r="33" spans="6:15" x14ac:dyDescent="0.25">
      <c r="F33" s="145"/>
      <c r="G33" s="149">
        <f t="shared" ref="G33" si="0">IF(ISBLANK(G7),"",G7)</f>
        <v>42339</v>
      </c>
      <c r="H33" s="147">
        <f>IF(ISBLANK(H7),"",H7)</f>
        <v>8223</v>
      </c>
      <c r="I33" s="146">
        <f>IF(ISBLANK(I7),"",I7)</f>
        <v>8529</v>
      </c>
      <c r="J33" s="150">
        <f>IF(M7="",NA(),M7/100)</f>
        <v>1.0129999999999999</v>
      </c>
      <c r="K33" s="146">
        <f>IF(ISBLANK(L7),"",L7)</f>
        <v>8419</v>
      </c>
      <c r="L33" s="147"/>
      <c r="M33" s="148"/>
      <c r="N33" s="137"/>
    </row>
    <row r="34" spans="6:15" x14ac:dyDescent="0.25">
      <c r="F34" s="145"/>
      <c r="G34" s="149">
        <f t="shared" ref="G34:I34" si="1">IF(ISBLANK(G8),"",G8)</f>
        <v>42430</v>
      </c>
      <c r="H34" s="147">
        <f t="shared" si="1"/>
        <v>4692</v>
      </c>
      <c r="I34" s="146">
        <f t="shared" si="1"/>
        <v>4867</v>
      </c>
      <c r="J34" s="150">
        <f t="shared" ref="J34:J36" si="2">IF(M8="",NA(),M8/100)</f>
        <v>1.002</v>
      </c>
      <c r="K34" s="146">
        <f t="shared" ref="K34:K36" si="3">IF(ISBLANK(L8),"",L8)</f>
        <v>4857</v>
      </c>
      <c r="L34" s="147"/>
      <c r="M34" s="148"/>
      <c r="N34" s="137"/>
      <c r="O34"/>
    </row>
    <row r="35" spans="6:15" x14ac:dyDescent="0.25">
      <c r="F35" s="145"/>
      <c r="G35" s="149">
        <f t="shared" ref="G35:I35" si="4">IF(ISBLANK(G9),"",G9)</f>
        <v>42522</v>
      </c>
      <c r="H35" s="147">
        <f t="shared" si="4"/>
        <v>4341</v>
      </c>
      <c r="I35" s="146">
        <f t="shared" si="4"/>
        <v>4502</v>
      </c>
      <c r="J35" s="150">
        <f t="shared" si="2"/>
        <v>1.002</v>
      </c>
      <c r="K35" s="146">
        <f t="shared" si="3"/>
        <v>4492</v>
      </c>
      <c r="L35" s="147"/>
      <c r="M35" s="148"/>
      <c r="N35" s="137"/>
      <c r="O35"/>
    </row>
    <row r="36" spans="6:15" x14ac:dyDescent="0.25">
      <c r="F36" s="145"/>
      <c r="G36" s="149">
        <f t="shared" ref="G36:I36" si="5">IF(ISBLANK(G10),"",G10)</f>
        <v>42614</v>
      </c>
      <c r="H36" s="147">
        <f t="shared" si="5"/>
        <v>4226</v>
      </c>
      <c r="I36" s="146">
        <f t="shared" si="5"/>
        <v>4382</v>
      </c>
      <c r="J36" s="150">
        <f t="shared" si="2"/>
        <v>1.002</v>
      </c>
      <c r="K36" s="146">
        <f t="shared" si="3"/>
        <v>4373</v>
      </c>
      <c r="L36" s="147"/>
      <c r="M36" s="148"/>
      <c r="N36" s="137"/>
      <c r="O36"/>
    </row>
    <row r="37" spans="6:15" ht="15" customHeight="1" x14ac:dyDescent="0.25">
      <c r="F37" s="137"/>
      <c r="G37" s="146"/>
      <c r="H37" s="147"/>
      <c r="I37" s="146"/>
      <c r="J37" s="146"/>
      <c r="K37" s="146"/>
      <c r="L37" s="147"/>
      <c r="M37" s="143"/>
      <c r="N37" s="137"/>
      <c r="O37"/>
    </row>
    <row r="38" spans="6:15" ht="15.75" customHeight="1" x14ac:dyDescent="0.25">
      <c r="F38" s="137"/>
      <c r="G38" s="137"/>
      <c r="H38" s="143"/>
      <c r="I38" s="137"/>
      <c r="J38" s="137"/>
      <c r="K38" s="137"/>
      <c r="L38" s="143"/>
      <c r="M38" s="143"/>
      <c r="N38" s="143"/>
      <c r="O38"/>
    </row>
    <row r="39" spans="6:15" ht="8.25" customHeight="1" x14ac:dyDescent="0.25">
      <c r="F39" s="137"/>
      <c r="G39" s="137"/>
      <c r="H39" s="143"/>
      <c r="I39" s="137"/>
      <c r="J39" s="137"/>
      <c r="K39" s="137"/>
      <c r="L39" s="143"/>
      <c r="M39" s="143"/>
      <c r="N39" s="143"/>
    </row>
    <row r="40" spans="6:15" ht="15.75" customHeight="1" x14ac:dyDescent="0.25">
      <c r="F40" s="137"/>
      <c r="G40" s="137"/>
      <c r="H40" s="143"/>
      <c r="I40" s="137"/>
      <c r="J40" s="137"/>
      <c r="K40" s="137"/>
      <c r="L40" s="143"/>
      <c r="M40" s="143"/>
      <c r="N40" s="143"/>
    </row>
    <row r="41" spans="6:15" ht="15" customHeight="1" x14ac:dyDescent="0.25"/>
    <row r="42" spans="6:15" ht="8.25" customHeight="1" x14ac:dyDescent="0.25"/>
    <row r="43" spans="6:15" ht="15" customHeight="1" x14ac:dyDescent="0.25"/>
    <row r="44" spans="6:15" ht="15" customHeight="1" x14ac:dyDescent="0.25"/>
    <row r="45" spans="6:15" ht="21.75" customHeight="1" x14ac:dyDescent="0.25">
      <c r="H45" s="245"/>
      <c r="I45" s="242"/>
      <c r="J45" s="242"/>
      <c r="K45" s="242"/>
      <c r="L45" s="245"/>
      <c r="M45" s="245"/>
      <c r="N45" s="244" t="s">
        <v>166</v>
      </c>
    </row>
    <row r="46" spans="6:15" ht="15" customHeight="1" x14ac:dyDescent="0.25">
      <c r="H46" s="245"/>
      <c r="I46" s="242"/>
      <c r="J46" s="212"/>
      <c r="K46" s="242"/>
      <c r="L46" s="246"/>
      <c r="M46" s="245"/>
      <c r="O46" s="211"/>
    </row>
  </sheetData>
  <sheetProtection password="9999" sheet="1" objects="1" scenarios="1" selectLockedCells="1" pivotTables="0"/>
  <mergeCells count="5">
    <mergeCell ref="A1:C5"/>
    <mergeCell ref="F2:N4"/>
    <mergeCell ref="O7:P7"/>
    <mergeCell ref="O8:P8"/>
    <mergeCell ref="O9:P9"/>
  </mergeCells>
  <conditionalFormatting sqref="O10:O30 N7:N14">
    <cfRule type="cellIs" dxfId="146" priority="13" operator="equal">
      <formula>"N"</formula>
    </cfRule>
  </conditionalFormatting>
  <conditionalFormatting pivot="1" sqref="M7:M10">
    <cfRule type="cellIs" dxfId="145" priority="2" operator="greaterThan">
      <formula>105</formula>
    </cfRule>
  </conditionalFormatting>
  <conditionalFormatting pivot="1" sqref="M7:M10">
    <cfRule type="cellIs" dxfId="144" priority="1" operator="lessThan">
      <formula>95</formula>
    </cfRule>
  </conditionalFormatting>
  <hyperlinks>
    <hyperlink ref="O9" location="Introduction!A1" display="Review quarters"/>
    <hyperlink ref="O7" location="DASHBOARD!A1" display="Dashboard"/>
    <hyperlink ref="O8" location="'Review quarters'!A1" display="Back to index"/>
    <hyperlink ref="N45" r:id="rId5" display="&lt;https://www.ncver.edu.au/publications/publications/all-publications/a-guide-to-the-apprentices-and-trainees-estimates-review-dashboard&gt;."/>
  </hyperlinks>
  <pageMargins left="0.7" right="0.7" top="0.75" bottom="0.75" header="0.3" footer="0.3"/>
  <pageSetup paperSize="9" orientation="portrait" r:id="rId6"/>
  <drawing r:id="rId7"/>
  <extLst>
    <ext xmlns:x14="http://schemas.microsoft.com/office/spreadsheetml/2009/9/main" uri="{A8765BA9-456A-4dab-B4F3-ACF838C121DE}">
      <x14:slicerList>
        <x14:slicer r:id="rId8"/>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Q45"/>
  <sheetViews>
    <sheetView showGridLines="0" showRowColHeaders="0" zoomScale="90" zoomScaleNormal="90" workbookViewId="0">
      <selection activeCell="P16" sqref="P16:Q16"/>
    </sheetView>
  </sheetViews>
  <sheetFormatPr defaultRowHeight="15" x14ac:dyDescent="0.25"/>
  <cols>
    <col min="1" max="1" width="3.28515625" customWidth="1"/>
    <col min="2" max="2" width="7.28515625" customWidth="1"/>
    <col min="3" max="3" width="18" customWidth="1"/>
    <col min="4" max="9" width="10.5703125" customWidth="1"/>
    <col min="10" max="10" width="11.7109375" customWidth="1"/>
    <col min="11" max="14" width="10.5703125" customWidth="1"/>
    <col min="15" max="15" width="11.140625" customWidth="1"/>
    <col min="16" max="16" width="12.140625" customWidth="1"/>
  </cols>
  <sheetData>
    <row r="1" spans="2:17" ht="11.25" customHeight="1" x14ac:dyDescent="0.25"/>
    <row r="2" spans="2:17" ht="15" customHeight="1" x14ac:dyDescent="0.25">
      <c r="B2" s="256" t="s">
        <v>127</v>
      </c>
      <c r="C2" s="256"/>
      <c r="D2" s="256"/>
      <c r="E2" s="256"/>
      <c r="F2" s="256"/>
      <c r="G2" s="256"/>
      <c r="H2" s="256"/>
      <c r="I2" s="256"/>
      <c r="J2" s="256"/>
      <c r="K2" s="256"/>
      <c r="L2" s="256"/>
      <c r="M2" s="256"/>
      <c r="N2" s="256"/>
      <c r="O2" s="256"/>
    </row>
    <row r="3" spans="2:17" ht="15" customHeight="1" x14ac:dyDescent="0.25">
      <c r="B3" s="256"/>
      <c r="C3" s="256"/>
      <c r="D3" s="256"/>
      <c r="E3" s="256"/>
      <c r="F3" s="256"/>
      <c r="G3" s="256"/>
      <c r="H3" s="256"/>
      <c r="I3" s="256"/>
      <c r="J3" s="256"/>
      <c r="K3" s="256"/>
      <c r="L3" s="256"/>
      <c r="M3" s="256"/>
      <c r="N3" s="256"/>
      <c r="O3" s="256"/>
    </row>
    <row r="4" spans="2:17" ht="6" customHeight="1" x14ac:dyDescent="0.25">
      <c r="B4" s="256"/>
      <c r="C4" s="256"/>
      <c r="D4" s="256"/>
      <c r="E4" s="256"/>
      <c r="F4" s="256"/>
      <c r="G4" s="256"/>
      <c r="H4" s="256"/>
      <c r="I4" s="256"/>
      <c r="J4" s="256"/>
      <c r="K4" s="256"/>
      <c r="L4" s="256"/>
      <c r="M4" s="256"/>
      <c r="N4" s="256"/>
      <c r="O4" s="256"/>
    </row>
    <row r="5" spans="2:17" hidden="1" x14ac:dyDescent="0.25">
      <c r="E5" s="339"/>
      <c r="F5" s="339"/>
      <c r="G5" s="339"/>
      <c r="H5" s="339"/>
    </row>
    <row r="6" spans="2:17" hidden="1" x14ac:dyDescent="0.25"/>
    <row r="7" spans="2:17" ht="15" hidden="1" customHeight="1" x14ac:dyDescent="0.25">
      <c r="E7" s="340" t="s">
        <v>93</v>
      </c>
      <c r="F7" s="341"/>
      <c r="G7" s="341"/>
      <c r="H7" s="342"/>
    </row>
    <row r="8" spans="2:17" ht="15.75" hidden="1" thickBot="1" x14ac:dyDescent="0.3">
      <c r="E8" s="343"/>
      <c r="F8" s="344"/>
      <c r="G8" s="344"/>
      <c r="H8" s="345"/>
    </row>
    <row r="9" spans="2:17" hidden="1" x14ac:dyDescent="0.25">
      <c r="E9" s="1"/>
      <c r="F9" s="1"/>
      <c r="G9" s="1"/>
      <c r="H9" s="1"/>
    </row>
    <row r="10" spans="2:17" hidden="1" x14ac:dyDescent="0.25">
      <c r="E10" s="333" t="s">
        <v>40</v>
      </c>
      <c r="F10" s="334"/>
      <c r="G10" s="335"/>
      <c r="H10" s="109">
        <v>93</v>
      </c>
    </row>
    <row r="11" spans="2:17" ht="15" hidden="1" customHeight="1" x14ac:dyDescent="0.25">
      <c r="E11" s="336" t="s">
        <v>47</v>
      </c>
      <c r="F11" s="337"/>
      <c r="G11" s="338"/>
      <c r="H11" s="34">
        <f>VLOOKUP($H$10,'Data validation'!$E:$K,7,0)</f>
        <v>42887</v>
      </c>
    </row>
    <row r="12" spans="2:17" hidden="1" x14ac:dyDescent="0.25">
      <c r="E12" s="15"/>
      <c r="F12" s="15"/>
      <c r="G12" s="15"/>
      <c r="H12" s="14"/>
    </row>
    <row r="13" spans="2:17" ht="11.25" customHeight="1" x14ac:dyDescent="0.25">
      <c r="C13" s="1"/>
      <c r="D13" s="1"/>
      <c r="E13" s="1"/>
      <c r="F13" s="1"/>
      <c r="G13" s="1"/>
    </row>
    <row r="14" spans="2:17" ht="18" x14ac:dyDescent="0.25">
      <c r="B14" s="257" t="s">
        <v>83</v>
      </c>
      <c r="C14" s="257"/>
      <c r="D14" s="257"/>
      <c r="E14" s="257"/>
      <c r="F14" s="257"/>
      <c r="G14" s="257"/>
      <c r="H14" s="257"/>
      <c r="I14" s="257"/>
      <c r="J14" s="257"/>
      <c r="K14" s="257"/>
      <c r="L14" s="257"/>
      <c r="M14" s="257"/>
      <c r="N14" s="257"/>
      <c r="O14" s="257"/>
    </row>
    <row r="15" spans="2:17" ht="15" customHeight="1" x14ac:dyDescent="0.25">
      <c r="B15" s="137"/>
      <c r="C15" s="137"/>
      <c r="D15" s="137"/>
      <c r="E15" s="137"/>
      <c r="F15" s="137"/>
      <c r="G15" s="137"/>
      <c r="H15" s="137"/>
      <c r="I15" s="137"/>
      <c r="J15" s="137"/>
      <c r="K15" s="137"/>
      <c r="N15" s="137"/>
      <c r="P15" s="332" t="s">
        <v>90</v>
      </c>
      <c r="Q15" s="332"/>
    </row>
    <row r="16" spans="2:17" ht="15.75" customHeight="1" x14ac:dyDescent="0.25">
      <c r="B16" s="137"/>
      <c r="C16" s="168" t="s">
        <v>39</v>
      </c>
      <c r="D16" s="169">
        <f>$H$10-7</f>
        <v>86</v>
      </c>
      <c r="E16" s="169">
        <f>$H$10-6</f>
        <v>87</v>
      </c>
      <c r="F16" s="169">
        <f>$H$10-5</f>
        <v>88</v>
      </c>
      <c r="G16" s="169">
        <f>$H$10-4</f>
        <v>89</v>
      </c>
      <c r="H16" s="169">
        <f>$H$10-3</f>
        <v>90</v>
      </c>
      <c r="I16" s="169">
        <f>$H$10-2</f>
        <v>91</v>
      </c>
      <c r="J16" s="169">
        <f>$H$10-1</f>
        <v>92</v>
      </c>
      <c r="K16" s="169">
        <f>$H$10</f>
        <v>93</v>
      </c>
      <c r="N16" s="138"/>
      <c r="O16" s="138"/>
      <c r="P16" s="332" t="s">
        <v>92</v>
      </c>
      <c r="Q16" s="332"/>
    </row>
    <row r="17" spans="2:16" ht="15" customHeight="1" x14ac:dyDescent="0.25">
      <c r="B17" s="137"/>
      <c r="C17" s="168" t="s">
        <v>81</v>
      </c>
      <c r="D17" s="170">
        <f>VLOOKUP(D$16,'Data validation'!$E:$K,4,FALSE)</f>
        <v>42339</v>
      </c>
      <c r="E17" s="170">
        <f>VLOOKUP(E$16,'Data validation'!$E:$K,4,FALSE)</f>
        <v>42430</v>
      </c>
      <c r="F17" s="170">
        <f>VLOOKUP(F$16,'Data validation'!$E:$K,4,FALSE)</f>
        <v>42522</v>
      </c>
      <c r="G17" s="170">
        <f>VLOOKUP(G$16,'Data validation'!$E:$K,4,FALSE)</f>
        <v>42614</v>
      </c>
      <c r="H17" s="170">
        <f>VLOOKUP(H$16,'Data validation'!$E:$K,4,FALSE)</f>
        <v>42705</v>
      </c>
      <c r="I17" s="170">
        <f>VLOOKUP(I$16,'Data validation'!$E:$K,4,FALSE)</f>
        <v>42795</v>
      </c>
      <c r="J17" s="170">
        <f>VLOOKUP(J$16,'Data validation'!$E:$K,4,FALSE)</f>
        <v>42887</v>
      </c>
      <c r="K17" s="170">
        <f>VLOOKUP(K$16,'Data validation'!$E:$K,4,FALSE)</f>
        <v>42979</v>
      </c>
      <c r="L17" s="137"/>
      <c r="M17" s="137"/>
      <c r="N17" s="138"/>
      <c r="O17" s="138"/>
    </row>
    <row r="18" spans="2:16" ht="15" customHeight="1" thickBot="1" x14ac:dyDescent="0.3">
      <c r="B18" s="137"/>
      <c r="C18" s="168" t="s">
        <v>82</v>
      </c>
      <c r="D18" s="171">
        <f>VLOOKUP(D$16,'Data validation'!$E:$K,7,FALSE)</f>
        <v>42248</v>
      </c>
      <c r="E18" s="171">
        <f>VLOOKUP(E$16,'Data validation'!$E:$K,7,FALSE)</f>
        <v>42339</v>
      </c>
      <c r="F18" s="171">
        <f>VLOOKUP(F$16,'Data validation'!$E:$K,7,FALSE)</f>
        <v>42430</v>
      </c>
      <c r="G18" s="171">
        <f>VLOOKUP(G$16,'Data validation'!$E:$K,7,FALSE)</f>
        <v>42522</v>
      </c>
      <c r="H18" s="171">
        <f>VLOOKUP(H$16,'Data validation'!$E:$K,7,FALSE)</f>
        <v>42614</v>
      </c>
      <c r="I18" s="171">
        <f>VLOOKUP(I$16,'Data validation'!$E:$K,7,FALSE)</f>
        <v>42705</v>
      </c>
      <c r="J18" s="171">
        <f>VLOOKUP(J$16,'Data validation'!$E:$K,7,FALSE)</f>
        <v>42795</v>
      </c>
      <c r="K18" s="171">
        <f>VLOOKUP(K$16,'Data validation'!$E:$K,7,FALSE)</f>
        <v>42887</v>
      </c>
      <c r="L18" s="137"/>
      <c r="M18" s="137"/>
      <c r="N18" s="137"/>
      <c r="O18" s="137"/>
    </row>
    <row r="19" spans="2:16" ht="25.5" customHeight="1" x14ac:dyDescent="0.25">
      <c r="B19" s="355" t="s">
        <v>38</v>
      </c>
      <c r="C19" s="172">
        <f>E18</f>
        <v>42339</v>
      </c>
      <c r="D19" s="173" t="s">
        <v>32</v>
      </c>
      <c r="E19" s="174" t="s">
        <v>31</v>
      </c>
      <c r="F19" s="174" t="s">
        <v>121</v>
      </c>
      <c r="G19" s="174" t="s">
        <v>122</v>
      </c>
      <c r="H19" s="175" t="s">
        <v>24</v>
      </c>
      <c r="I19" s="176"/>
      <c r="J19" s="176"/>
      <c r="K19" s="177"/>
      <c r="L19" s="137"/>
      <c r="M19" s="137"/>
      <c r="N19" s="137"/>
      <c r="O19" s="137"/>
    </row>
    <row r="20" spans="2:16" ht="25.5" customHeight="1" x14ac:dyDescent="0.25">
      <c r="B20" s="356"/>
      <c r="C20" s="178">
        <f>F18</f>
        <v>42430</v>
      </c>
      <c r="D20" s="179"/>
      <c r="E20" s="180" t="s">
        <v>32</v>
      </c>
      <c r="F20" s="180" t="s">
        <v>31</v>
      </c>
      <c r="G20" s="180" t="s">
        <v>121</v>
      </c>
      <c r="H20" s="180" t="s">
        <v>122</v>
      </c>
      <c r="I20" s="181" t="s">
        <v>24</v>
      </c>
      <c r="J20" s="182"/>
      <c r="K20" s="183"/>
      <c r="L20" s="137"/>
      <c r="M20" s="137"/>
      <c r="N20" s="137"/>
      <c r="O20" s="137"/>
    </row>
    <row r="21" spans="2:16" ht="25.5" customHeight="1" x14ac:dyDescent="0.25">
      <c r="B21" s="356"/>
      <c r="C21" s="178">
        <f>G18</f>
        <v>42522</v>
      </c>
      <c r="D21" s="184"/>
      <c r="E21" s="182"/>
      <c r="F21" s="180" t="s">
        <v>32</v>
      </c>
      <c r="G21" s="180" t="s">
        <v>31</v>
      </c>
      <c r="H21" s="180" t="s">
        <v>121</v>
      </c>
      <c r="I21" s="180" t="s">
        <v>122</v>
      </c>
      <c r="J21" s="181" t="s">
        <v>24</v>
      </c>
      <c r="K21" s="183"/>
      <c r="L21" s="137"/>
      <c r="M21" s="137"/>
      <c r="N21" s="137"/>
      <c r="O21" s="137"/>
    </row>
    <row r="22" spans="2:16" ht="25.5" customHeight="1" thickBot="1" x14ac:dyDescent="0.3">
      <c r="B22" s="357"/>
      <c r="C22" s="185">
        <f>H18</f>
        <v>42614</v>
      </c>
      <c r="D22" s="186"/>
      <c r="E22" s="187"/>
      <c r="F22" s="187"/>
      <c r="G22" s="188" t="s">
        <v>32</v>
      </c>
      <c r="H22" s="188" t="s">
        <v>31</v>
      </c>
      <c r="I22" s="188" t="s">
        <v>121</v>
      </c>
      <c r="J22" s="188" t="s">
        <v>122</v>
      </c>
      <c r="K22" s="189" t="s">
        <v>24</v>
      </c>
      <c r="L22" s="137"/>
      <c r="M22" s="137"/>
      <c r="N22" s="137"/>
      <c r="O22" s="137"/>
    </row>
    <row r="23" spans="2:16" ht="11.25" customHeight="1" x14ac:dyDescent="0.25">
      <c r="B23" s="137"/>
      <c r="C23" s="138"/>
      <c r="D23" s="138"/>
      <c r="E23" s="138"/>
      <c r="F23" s="138"/>
      <c r="G23" s="138"/>
      <c r="H23" s="137"/>
      <c r="I23" s="137"/>
      <c r="J23" s="137"/>
      <c r="K23" s="137"/>
      <c r="L23" s="137"/>
      <c r="M23" s="137"/>
      <c r="N23" s="137"/>
      <c r="O23" s="137"/>
      <c r="P23" s="37"/>
    </row>
    <row r="24" spans="2:16" ht="18" x14ac:dyDescent="0.25">
      <c r="B24" s="257" t="s">
        <v>84</v>
      </c>
      <c r="C24" s="257"/>
      <c r="D24" s="257"/>
      <c r="E24" s="257"/>
      <c r="F24" s="257"/>
      <c r="G24" s="257"/>
      <c r="H24" s="257"/>
      <c r="I24" s="257"/>
      <c r="J24" s="257"/>
      <c r="K24" s="257"/>
      <c r="L24" s="257"/>
      <c r="M24" s="257"/>
      <c r="N24" s="257"/>
      <c r="O24" s="257"/>
      <c r="P24" s="108"/>
    </row>
    <row r="25" spans="2:16" ht="11.25" customHeight="1" x14ac:dyDescent="0.25">
      <c r="B25" s="137"/>
      <c r="C25" s="139"/>
      <c r="D25" s="139"/>
      <c r="E25" s="139"/>
      <c r="F25" s="139"/>
      <c r="G25" s="139"/>
      <c r="H25" s="139"/>
      <c r="I25" s="139"/>
      <c r="J25" s="139"/>
      <c r="K25" s="139"/>
      <c r="L25" s="139"/>
      <c r="M25" s="139"/>
      <c r="N25" s="139"/>
      <c r="O25" s="139"/>
      <c r="P25" s="35"/>
    </row>
    <row r="26" spans="2:16" x14ac:dyDescent="0.25">
      <c r="B26" s="137"/>
      <c r="C26" s="168" t="s">
        <v>39</v>
      </c>
      <c r="D26" s="190">
        <f>$H$10-11</f>
        <v>82</v>
      </c>
      <c r="E26" s="190">
        <f>$H$10-10</f>
        <v>83</v>
      </c>
      <c r="F26" s="190">
        <f>$H$10-9</f>
        <v>84</v>
      </c>
      <c r="G26" s="190">
        <f>$H$10-8</f>
        <v>85</v>
      </c>
      <c r="H26" s="169">
        <f>$H$10-7</f>
        <v>86</v>
      </c>
      <c r="I26" s="169">
        <f>$H$10-6</f>
        <v>87</v>
      </c>
      <c r="J26" s="169">
        <f>$H$10-5</f>
        <v>88</v>
      </c>
      <c r="K26" s="169">
        <f>$H$10-4</f>
        <v>89</v>
      </c>
      <c r="L26" s="169">
        <f>$H$10-3</f>
        <v>90</v>
      </c>
      <c r="M26" s="169">
        <f>$H$10-2</f>
        <v>91</v>
      </c>
      <c r="N26" s="169">
        <f>$H$10-1</f>
        <v>92</v>
      </c>
      <c r="O26" s="169">
        <f>$H$10</f>
        <v>93</v>
      </c>
      <c r="P26" s="35"/>
    </row>
    <row r="27" spans="2:16" x14ac:dyDescent="0.25">
      <c r="B27" s="137"/>
      <c r="C27" s="168" t="s">
        <v>81</v>
      </c>
      <c r="D27" s="170">
        <f>VLOOKUP(D$26,'Data validation'!$E:$K,4,FALSE)</f>
        <v>41974</v>
      </c>
      <c r="E27" s="170">
        <f>VLOOKUP(E$26,'Data validation'!$E:$K,4,FALSE)</f>
        <v>42064</v>
      </c>
      <c r="F27" s="170">
        <f>VLOOKUP(F$26,'Data validation'!$E:$K,4,FALSE)</f>
        <v>42156</v>
      </c>
      <c r="G27" s="170">
        <f>VLOOKUP(G$26,'Data validation'!$E:$K,4,FALSE)</f>
        <v>42248</v>
      </c>
      <c r="H27" s="170">
        <f>VLOOKUP(H$26,'Data validation'!$E:$K,4,FALSE)</f>
        <v>42339</v>
      </c>
      <c r="I27" s="170">
        <f>VLOOKUP(I$26,'Data validation'!$E:$K,4,FALSE)</f>
        <v>42430</v>
      </c>
      <c r="J27" s="170">
        <f>VLOOKUP(J$26,'Data validation'!$E:$K,4,FALSE)</f>
        <v>42522</v>
      </c>
      <c r="K27" s="170">
        <f>VLOOKUP(K$26,'Data validation'!$E:$K,4,FALSE)</f>
        <v>42614</v>
      </c>
      <c r="L27" s="170">
        <f>VLOOKUP(L$26,'Data validation'!$E:$K,4,FALSE)</f>
        <v>42705</v>
      </c>
      <c r="M27" s="170">
        <f>VLOOKUP(M$26,'Data validation'!$E:$K,4,FALSE)</f>
        <v>42795</v>
      </c>
      <c r="N27" s="170">
        <f>VLOOKUP(N$26,'Data validation'!$E:$K,4,FALSE)</f>
        <v>42887</v>
      </c>
      <c r="O27" s="170">
        <f>VLOOKUP(O$26,'Data validation'!$E:$K,4,FALSE)</f>
        <v>42979</v>
      </c>
      <c r="P27" s="35"/>
    </row>
    <row r="28" spans="2:16" ht="15" customHeight="1" thickBot="1" x14ac:dyDescent="0.3">
      <c r="B28" s="137"/>
      <c r="C28" s="168" t="s">
        <v>82</v>
      </c>
      <c r="D28" s="171">
        <f>VLOOKUP(D$26,'Data validation'!$E:$K,7,FALSE)</f>
        <v>41883</v>
      </c>
      <c r="E28" s="171">
        <f>VLOOKUP(E$26,'Data validation'!$E:$K,7,FALSE)</f>
        <v>41974</v>
      </c>
      <c r="F28" s="171">
        <f>VLOOKUP(F$26,'Data validation'!$E:$K,7,FALSE)</f>
        <v>42064</v>
      </c>
      <c r="G28" s="171">
        <f>VLOOKUP(G$26,'Data validation'!$E:$K,7,FALSE)</f>
        <v>42156</v>
      </c>
      <c r="H28" s="171">
        <f>VLOOKUP(H$26,'Data validation'!$E:$K,7,FALSE)</f>
        <v>42248</v>
      </c>
      <c r="I28" s="171">
        <f>VLOOKUP(I$26,'Data validation'!$E:$K,7,FALSE)</f>
        <v>42339</v>
      </c>
      <c r="J28" s="171">
        <f>VLOOKUP(J$26,'Data validation'!$E:$K,7,FALSE)</f>
        <v>42430</v>
      </c>
      <c r="K28" s="171">
        <f>VLOOKUP(K$26,'Data validation'!$E:$K,7,FALSE)</f>
        <v>42522</v>
      </c>
      <c r="L28" s="171">
        <f>VLOOKUP(L$26,'Data validation'!$E:$K,7,FALSE)</f>
        <v>42614</v>
      </c>
      <c r="M28" s="171">
        <f>VLOOKUP(M$26,'Data validation'!$E:$K,7,FALSE)</f>
        <v>42705</v>
      </c>
      <c r="N28" s="171">
        <f>VLOOKUP(N$26,'Data validation'!$E:$K,7,FALSE)</f>
        <v>42795</v>
      </c>
      <c r="O28" s="171">
        <f>VLOOKUP(O$26,'Data validation'!$E:$K,7,FALSE)</f>
        <v>42887</v>
      </c>
      <c r="P28" s="35"/>
    </row>
    <row r="29" spans="2:16" ht="25.5" customHeight="1" thickBot="1" x14ac:dyDescent="0.3">
      <c r="B29" s="355" t="s">
        <v>38</v>
      </c>
      <c r="C29" s="172">
        <f>E28</f>
        <v>41974</v>
      </c>
      <c r="D29" s="191" t="s">
        <v>32</v>
      </c>
      <c r="E29" s="192" t="s">
        <v>31</v>
      </c>
      <c r="F29" s="192" t="s">
        <v>121</v>
      </c>
      <c r="G29" s="192" t="s">
        <v>122</v>
      </c>
      <c r="H29" s="192" t="s">
        <v>33</v>
      </c>
      <c r="I29" s="192" t="s">
        <v>34</v>
      </c>
      <c r="J29" s="192" t="s">
        <v>35</v>
      </c>
      <c r="K29" s="192" t="s">
        <v>36</v>
      </c>
      <c r="L29" s="193" t="s">
        <v>24</v>
      </c>
      <c r="M29" s="176"/>
      <c r="N29" s="176"/>
      <c r="O29" s="177"/>
      <c r="P29" s="9"/>
    </row>
    <row r="30" spans="2:16" ht="25.5" customHeight="1" thickBot="1" x14ac:dyDescent="0.3">
      <c r="B30" s="356"/>
      <c r="C30" s="178">
        <f>F28</f>
        <v>42064</v>
      </c>
      <c r="D30" s="194"/>
      <c r="E30" s="195" t="s">
        <v>32</v>
      </c>
      <c r="F30" s="195" t="s">
        <v>31</v>
      </c>
      <c r="G30" s="195" t="s">
        <v>121</v>
      </c>
      <c r="H30" s="195" t="s">
        <v>122</v>
      </c>
      <c r="I30" s="195" t="s">
        <v>33</v>
      </c>
      <c r="J30" s="195" t="s">
        <v>34</v>
      </c>
      <c r="K30" s="195" t="s">
        <v>35</v>
      </c>
      <c r="L30" s="195" t="s">
        <v>36</v>
      </c>
      <c r="M30" s="181" t="s">
        <v>24</v>
      </c>
      <c r="N30" s="182"/>
      <c r="O30" s="183"/>
      <c r="P30" s="9"/>
    </row>
    <row r="31" spans="2:16" ht="25.5" customHeight="1" thickBot="1" x14ac:dyDescent="0.3">
      <c r="B31" s="356"/>
      <c r="C31" s="178">
        <f>G28</f>
        <v>42156</v>
      </c>
      <c r="D31" s="196"/>
      <c r="E31" s="197"/>
      <c r="F31" s="195" t="s">
        <v>32</v>
      </c>
      <c r="G31" s="195" t="s">
        <v>31</v>
      </c>
      <c r="H31" s="195" t="s">
        <v>121</v>
      </c>
      <c r="I31" s="195" t="s">
        <v>122</v>
      </c>
      <c r="J31" s="195" t="s">
        <v>33</v>
      </c>
      <c r="K31" s="195" t="s">
        <v>34</v>
      </c>
      <c r="L31" s="195" t="s">
        <v>35</v>
      </c>
      <c r="M31" s="195" t="s">
        <v>36</v>
      </c>
      <c r="N31" s="181" t="s">
        <v>24</v>
      </c>
      <c r="O31" s="183"/>
      <c r="P31" s="9"/>
    </row>
    <row r="32" spans="2:16" ht="25.5" customHeight="1" thickBot="1" x14ac:dyDescent="0.3">
      <c r="B32" s="357"/>
      <c r="C32" s="185">
        <f>H28</f>
        <v>42248</v>
      </c>
      <c r="D32" s="186"/>
      <c r="E32" s="187"/>
      <c r="F32" s="187"/>
      <c r="G32" s="188" t="s">
        <v>32</v>
      </c>
      <c r="H32" s="188" t="s">
        <v>31</v>
      </c>
      <c r="I32" s="188" t="s">
        <v>121</v>
      </c>
      <c r="J32" s="188" t="s">
        <v>122</v>
      </c>
      <c r="K32" s="188" t="s">
        <v>33</v>
      </c>
      <c r="L32" s="188" t="s">
        <v>34</v>
      </c>
      <c r="M32" s="188" t="s">
        <v>35</v>
      </c>
      <c r="N32" s="188" t="s">
        <v>36</v>
      </c>
      <c r="O32" s="189" t="s">
        <v>24</v>
      </c>
      <c r="P32" s="9"/>
    </row>
    <row r="33" spans="2:16" ht="11.25" customHeight="1" x14ac:dyDescent="0.25">
      <c r="C33" s="7"/>
      <c r="D33" s="9"/>
      <c r="E33" s="8"/>
      <c r="F33" s="8"/>
      <c r="G33" s="8"/>
      <c r="H33" s="8"/>
      <c r="I33" s="8"/>
      <c r="J33" s="8"/>
      <c r="K33" s="8"/>
      <c r="L33" s="8"/>
      <c r="M33" s="8"/>
      <c r="N33" s="10"/>
      <c r="O33" s="11"/>
      <c r="P33" s="12"/>
    </row>
    <row r="34" spans="2:16" ht="18" x14ac:dyDescent="0.25">
      <c r="B34" s="257" t="s">
        <v>131</v>
      </c>
      <c r="C34" s="257"/>
      <c r="D34" s="257"/>
      <c r="E34" s="257"/>
      <c r="F34" s="257"/>
      <c r="G34" s="257"/>
      <c r="H34" s="257"/>
      <c r="I34" s="257"/>
      <c r="J34" s="257"/>
      <c r="K34" s="257"/>
      <c r="L34" s="257"/>
      <c r="M34" s="257"/>
      <c r="N34" s="257"/>
      <c r="O34" s="257"/>
    </row>
    <row r="35" spans="2:16" ht="11.25" customHeight="1" x14ac:dyDescent="0.25">
      <c r="C35" s="7"/>
      <c r="D35" s="9"/>
      <c r="E35" s="8"/>
      <c r="F35" s="8"/>
      <c r="G35" s="8"/>
      <c r="H35" s="8"/>
      <c r="I35" s="8"/>
      <c r="J35" s="8"/>
      <c r="K35" s="8"/>
      <c r="L35" s="8"/>
      <c r="M35" s="8"/>
      <c r="N35" s="10"/>
      <c r="O35" s="11"/>
      <c r="P35" s="12"/>
    </row>
    <row r="36" spans="2:16" ht="15" customHeight="1" x14ac:dyDescent="0.25">
      <c r="B36" s="352" t="s">
        <v>120</v>
      </c>
      <c r="C36" s="353"/>
      <c r="D36" s="353"/>
      <c r="E36" s="353"/>
      <c r="F36" s="353"/>
      <c r="G36" s="353"/>
      <c r="H36" s="353"/>
      <c r="I36" s="353"/>
      <c r="J36" s="353"/>
      <c r="K36" s="353"/>
      <c r="L36" s="353"/>
      <c r="M36" s="353"/>
      <c r="N36" s="353"/>
      <c r="O36" s="354"/>
    </row>
    <row r="37" spans="2:16" ht="12.75" customHeight="1" x14ac:dyDescent="0.25">
      <c r="B37" s="346"/>
      <c r="C37" s="347"/>
      <c r="D37" s="347"/>
      <c r="E37" s="347"/>
      <c r="F37" s="347"/>
      <c r="G37" s="347"/>
      <c r="H37" s="347"/>
      <c r="I37" s="347"/>
      <c r="J37" s="347"/>
      <c r="K37" s="347"/>
      <c r="L37" s="347"/>
      <c r="M37" s="347"/>
      <c r="N37" s="347"/>
      <c r="O37" s="348"/>
    </row>
    <row r="38" spans="2:16" ht="18" customHeight="1" x14ac:dyDescent="0.25">
      <c r="B38" s="162"/>
      <c r="C38" s="163"/>
      <c r="D38" s="163"/>
      <c r="E38" s="163"/>
      <c r="F38" s="163"/>
      <c r="G38" s="163"/>
      <c r="H38" s="163"/>
      <c r="I38" s="163"/>
      <c r="J38" s="163"/>
      <c r="K38" s="163"/>
      <c r="L38" s="163"/>
      <c r="M38" s="163"/>
      <c r="N38" s="163"/>
      <c r="O38" s="164"/>
    </row>
    <row r="39" spans="2:16" ht="15" customHeight="1" x14ac:dyDescent="0.25">
      <c r="B39" s="346" t="str">
        <f>"For example, for commencements and completions above we have the set of review quarters from "&amp;TEXT(C19,"mmm")&amp;"-"&amp;TEXT(C19,"yyy")&amp;" to "&amp;TEXT(C22,"mmm")&amp;"-"&amp;TEXT(C22,"yyy")&amp;" and which collections we use to calculate the initial, first revision and second revision estimates, and the quarter in which the final count emerge. For example, the first time we receive data relating to the "&amp;TEXT(C19,"mmm")&amp;"-"&amp;TEXT(C19,"yyy")&amp;" quarter is in Collection "&amp;D16&amp;", but we do not report on this data. The first time we report on this data is in the next quarter, "&amp;TEXT(C20,"mmm")&amp;"-"&amp;TEXT(C20,"yyy")&amp;", after having received the data for Collection "&amp;E16&amp;". An initial estimate is published for this quarter. The initial estimate then gets revised over the next two collections (Collections "&amp;F16&amp;" and "&amp;G16&amp;"), before the final count emerges and gets reported in Collection "&amp;H16&amp;". Therefore, we can  review the initial and first revision estimates from quarters "&amp;TEXT(C19,"mmm")&amp;"-"&amp;TEXT(C19,"yyy")&amp;" to "&amp;TEXT(C22,"mmm")&amp;"-"&amp;TEXT(C22,"yyy")&amp;" since the final counts for these quarters have been published, with Collection "&amp;K16&amp;" being the final count for quarter "&amp;TEXT(C22,"mmm")&amp;"-"&amp;TEXT(C22,"yyy")&amp;"."</f>
        <v>For example, for commencements and completions above we have the set of review quarters from Dec-2015 to Sep-2016 and which collections we use to calculate the initial, first revision and second revision estimates, and the quarter in which the final count emerge. For example, the first time we receive data relating to the Dec-2015 quarter is in Collection 86, but we do not report on this data. The first time we report on this data is in the next quarter, Mar-2016, after having received the data for Collection 87. An initial estimate is published for this quarter. The initial estimate then gets revised over the next two collections (Collections 88 and 89), before the final count emerges and gets reported in Collection 90. Therefore, we can  review the initial and first revision estimates from quarters Dec-2015 to Sep-2016 since the final counts for these quarters have been published, with Collection 93 being the final count for quarter Sep-2016.</v>
      </c>
      <c r="C39" s="347"/>
      <c r="D39" s="347"/>
      <c r="E39" s="347"/>
      <c r="F39" s="347"/>
      <c r="G39" s="347"/>
      <c r="H39" s="347"/>
      <c r="I39" s="347"/>
      <c r="J39" s="347"/>
      <c r="K39" s="347"/>
      <c r="L39" s="347"/>
      <c r="M39" s="347"/>
      <c r="N39" s="347"/>
      <c r="O39" s="348"/>
    </row>
    <row r="40" spans="2:16" ht="14.25" customHeight="1" x14ac:dyDescent="0.25">
      <c r="B40" s="346"/>
      <c r="C40" s="347"/>
      <c r="D40" s="347"/>
      <c r="E40" s="347"/>
      <c r="F40" s="347"/>
      <c r="G40" s="347"/>
      <c r="H40" s="347"/>
      <c r="I40" s="347"/>
      <c r="J40" s="347"/>
      <c r="K40" s="347"/>
      <c r="L40" s="347"/>
      <c r="M40" s="347"/>
      <c r="N40" s="347"/>
      <c r="O40" s="348"/>
    </row>
    <row r="41" spans="2:16" ht="14.25" customHeight="1" x14ac:dyDescent="0.25">
      <c r="B41" s="346"/>
      <c r="C41" s="347"/>
      <c r="D41" s="347"/>
      <c r="E41" s="347"/>
      <c r="F41" s="347"/>
      <c r="G41" s="347"/>
      <c r="H41" s="347"/>
      <c r="I41" s="347"/>
      <c r="J41" s="347"/>
      <c r="K41" s="347"/>
      <c r="L41" s="347"/>
      <c r="M41" s="347"/>
      <c r="N41" s="347"/>
      <c r="O41" s="348"/>
    </row>
    <row r="42" spans="2:16" ht="15" customHeight="1" x14ac:dyDescent="0.25">
      <c r="B42" s="346"/>
      <c r="C42" s="347"/>
      <c r="D42" s="347"/>
      <c r="E42" s="347"/>
      <c r="F42" s="347"/>
      <c r="G42" s="347"/>
      <c r="H42" s="347"/>
      <c r="I42" s="347"/>
      <c r="J42" s="347"/>
      <c r="K42" s="347"/>
      <c r="L42" s="347"/>
      <c r="M42" s="347"/>
      <c r="N42" s="347"/>
      <c r="O42" s="348"/>
    </row>
    <row r="43" spans="2:16" ht="22.5" customHeight="1" x14ac:dyDescent="0.25">
      <c r="B43" s="346"/>
      <c r="C43" s="347"/>
      <c r="D43" s="347"/>
      <c r="E43" s="347"/>
      <c r="F43" s="347"/>
      <c r="G43" s="347"/>
      <c r="H43" s="347"/>
      <c r="I43" s="347"/>
      <c r="J43" s="347"/>
      <c r="K43" s="347"/>
      <c r="L43" s="347"/>
      <c r="M43" s="347"/>
      <c r="N43" s="347"/>
      <c r="O43" s="348"/>
    </row>
    <row r="44" spans="2:16" ht="18" customHeight="1" x14ac:dyDescent="0.25">
      <c r="B44" s="165"/>
      <c r="C44" s="166"/>
      <c r="D44" s="166"/>
      <c r="E44" s="166"/>
      <c r="F44" s="166"/>
      <c r="G44" s="166"/>
      <c r="H44" s="166"/>
      <c r="I44" s="166"/>
      <c r="J44" s="166"/>
      <c r="K44" s="166"/>
      <c r="L44" s="166"/>
      <c r="M44" s="166"/>
      <c r="N44" s="166"/>
      <c r="O44" s="167"/>
    </row>
    <row r="45" spans="2:16" x14ac:dyDescent="0.25">
      <c r="B45" s="349" t="str">
        <f>"Likewise, for cancellations/withdrawals and in-training, we can review the initial and first revision estimates from quarters "&amp;TEXT(C29,"mmm")&amp;"-"&amp;TEXT(C29,"yyy")&amp;" to "&amp;TEXT(C32,"mmm")&amp;"-"&amp;TEXT(C32,"yyy")&amp;"."</f>
        <v>Likewise, for cancellations/withdrawals and in-training, we can review the initial and first revision estimates from quarters Dec-2014 to Sep-2015.</v>
      </c>
      <c r="C45" s="350"/>
      <c r="D45" s="350"/>
      <c r="E45" s="350"/>
      <c r="F45" s="350"/>
      <c r="G45" s="350"/>
      <c r="H45" s="350"/>
      <c r="I45" s="350"/>
      <c r="J45" s="350"/>
      <c r="K45" s="350"/>
      <c r="L45" s="350"/>
      <c r="M45" s="350"/>
      <c r="N45" s="350"/>
      <c r="O45" s="351"/>
    </row>
  </sheetData>
  <sheetProtection password="9999" sheet="1" objects="1" scenarios="1" selectLockedCells="1"/>
  <mergeCells count="15">
    <mergeCell ref="B39:O43"/>
    <mergeCell ref="B45:O45"/>
    <mergeCell ref="B36:O37"/>
    <mergeCell ref="B19:B22"/>
    <mergeCell ref="B29:B32"/>
    <mergeCell ref="P16:Q16"/>
    <mergeCell ref="B2:O4"/>
    <mergeCell ref="B14:O14"/>
    <mergeCell ref="B24:O24"/>
    <mergeCell ref="B34:O34"/>
    <mergeCell ref="P15:Q15"/>
    <mergeCell ref="E10:G10"/>
    <mergeCell ref="E11:G11"/>
    <mergeCell ref="E5:H5"/>
    <mergeCell ref="E7:H8"/>
  </mergeCells>
  <hyperlinks>
    <hyperlink ref="P15:Q15" location="DASHBOARD!A1" display="Dashboard"/>
    <hyperlink ref="P16:Q16" location="Introduction!A1" display="Back to index"/>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G33"/>
  <sheetViews>
    <sheetView topLeftCell="D1" zoomScale="80" zoomScaleNormal="80" workbookViewId="0">
      <selection activeCell="Z24" sqref="Z24:AD30"/>
    </sheetView>
  </sheetViews>
  <sheetFormatPr defaultRowHeight="15" outlineLevelCol="1" x14ac:dyDescent="0.25"/>
  <cols>
    <col min="1" max="1" width="28.140625" hidden="1" customWidth="1" outlineLevel="1"/>
    <col min="2" max="2" width="13.7109375" hidden="1" customWidth="1" outlineLevel="1"/>
    <col min="3" max="3" width="12.42578125" hidden="1" customWidth="1" outlineLevel="1"/>
    <col min="4" max="4" width="9" bestFit="1" customWidth="1" collapsed="1"/>
    <col min="5" max="5" width="10" customWidth="1" outlineLevel="1"/>
    <col min="6" max="6" width="9" customWidth="1" outlineLevel="1"/>
    <col min="7" max="7" width="10" customWidth="1" outlineLevel="1"/>
    <col min="8" max="8" width="13.42578125" customWidth="1" outlineLevel="1"/>
    <col min="9" max="9" width="12.7109375" customWidth="1" outlineLevel="1"/>
    <col min="10" max="10" width="10" customWidth="1" outlineLevel="1"/>
    <col min="11" max="11" width="13.42578125" customWidth="1" outlineLevel="1"/>
    <col min="12" max="12" width="9.85546875" customWidth="1" outlineLevel="1"/>
    <col min="13" max="13" width="9.85546875" customWidth="1"/>
    <col min="14" max="15" width="18.7109375" customWidth="1"/>
    <col min="16" max="19" width="9.85546875" customWidth="1"/>
    <col min="20" max="20" width="9.7109375" customWidth="1"/>
    <col min="21" max="21" width="9.28515625" customWidth="1"/>
  </cols>
  <sheetData>
    <row r="1" spans="1:33" ht="89.25" customHeight="1" x14ac:dyDescent="0.25">
      <c r="A1" s="28" t="s">
        <v>22</v>
      </c>
      <c r="B1" s="28" t="s">
        <v>21</v>
      </c>
      <c r="C1" s="28" t="s">
        <v>23</v>
      </c>
      <c r="E1" s="359" t="s">
        <v>45</v>
      </c>
      <c r="F1" s="358" t="s">
        <v>43</v>
      </c>
      <c r="G1" s="358"/>
      <c r="H1" s="358"/>
      <c r="I1" s="360" t="s">
        <v>42</v>
      </c>
      <c r="J1" s="361"/>
      <c r="K1" s="362"/>
      <c r="L1" s="41"/>
      <c r="V1" s="363" t="s">
        <v>72</v>
      </c>
      <c r="W1" s="364"/>
      <c r="X1" s="364"/>
      <c r="Y1" s="364"/>
      <c r="Z1" s="364"/>
      <c r="AA1" s="364"/>
      <c r="AB1" s="364"/>
      <c r="AC1" s="364"/>
      <c r="AD1" s="364"/>
      <c r="AE1" s="364"/>
      <c r="AF1" s="364"/>
      <c r="AG1" s="365"/>
    </row>
    <row r="2" spans="1:33" x14ac:dyDescent="0.25">
      <c r="A2" s="29" t="s">
        <v>1</v>
      </c>
      <c r="B2" s="32" t="s">
        <v>14</v>
      </c>
      <c r="C2" s="29" t="s">
        <v>31</v>
      </c>
      <c r="E2" s="358"/>
      <c r="F2" s="27" t="s">
        <v>41</v>
      </c>
      <c r="G2" s="27" t="s">
        <v>37</v>
      </c>
      <c r="H2" s="27" t="s">
        <v>44</v>
      </c>
      <c r="I2" s="27" t="s">
        <v>41</v>
      </c>
      <c r="J2" s="27" t="s">
        <v>37</v>
      </c>
      <c r="K2" s="27" t="s">
        <v>44</v>
      </c>
      <c r="L2" s="94"/>
      <c r="M2" t="str">
        <f>'Summary table'!N7</f>
        <v>N</v>
      </c>
      <c r="N2" t="str">
        <f>IF(M2="Y","Y",IF(M2="N","N","None1"))</f>
        <v>N</v>
      </c>
      <c r="Q2" s="45">
        <f>IFERROR((('Pivot tables'!X10-'Pivot tables'!W10)/'Pivot tables'!X10),0)</f>
        <v>0</v>
      </c>
      <c r="R2" s="45" t="str">
        <f>IF(Q2=0,"None",IF(Q2&gt;0,"Down","Up"))</f>
        <v>None</v>
      </c>
      <c r="V2" s="59" t="s">
        <v>65</v>
      </c>
      <c r="W2" s="60" t="s">
        <v>66</v>
      </c>
      <c r="X2" s="61" t="s">
        <v>67</v>
      </c>
      <c r="Y2" s="59" t="s">
        <v>65</v>
      </c>
      <c r="Z2" s="60" t="s">
        <v>66</v>
      </c>
      <c r="AA2" s="61" t="s">
        <v>67</v>
      </c>
      <c r="AB2" s="59" t="s">
        <v>65</v>
      </c>
      <c r="AC2" s="60" t="s">
        <v>66</v>
      </c>
      <c r="AD2" s="61" t="s">
        <v>67</v>
      </c>
      <c r="AE2" s="59" t="s">
        <v>65</v>
      </c>
      <c r="AF2" s="60" t="s">
        <v>66</v>
      </c>
      <c r="AG2" s="61" t="s">
        <v>67</v>
      </c>
    </row>
    <row r="3" spans="1:33" x14ac:dyDescent="0.25">
      <c r="A3" s="30" t="s">
        <v>2</v>
      </c>
      <c r="B3" s="33" t="s">
        <v>13</v>
      </c>
      <c r="C3" s="30" t="s">
        <v>0</v>
      </c>
      <c r="E3" s="24">
        <v>80</v>
      </c>
      <c r="F3" s="19">
        <v>2014.2</v>
      </c>
      <c r="G3" s="19">
        <v>2014.4</v>
      </c>
      <c r="H3" s="17">
        <v>41791</v>
      </c>
      <c r="I3" s="19">
        <v>2014.1</v>
      </c>
      <c r="J3" s="19">
        <v>2014.3</v>
      </c>
      <c r="K3" s="17">
        <v>41699</v>
      </c>
      <c r="L3" s="95"/>
      <c r="M3" t="str">
        <f>'Summary table'!N8</f>
        <v>Y</v>
      </c>
      <c r="N3" t="str">
        <f t="shared" ref="N3:N5" si="0">IF(M3="Y","Y",IF(M3="N","N","None1"))</f>
        <v>Y</v>
      </c>
      <c r="Q3" s="45">
        <f>IFERROR((('Pivot tables'!X11-'Pivot tables'!W11)/'Pivot tables'!X11),0)</f>
        <v>0</v>
      </c>
      <c r="R3" s="45" t="str">
        <f t="shared" ref="R3:R5" si="1">IF(Q3=0,"None",IF(Q3&gt;0,"Down","Up"))</f>
        <v>None</v>
      </c>
      <c r="V3" s="59">
        <v>0</v>
      </c>
      <c r="W3" s="60">
        <v>55</v>
      </c>
      <c r="X3" s="61">
        <v>103</v>
      </c>
      <c r="Y3" s="59">
        <v>67</v>
      </c>
      <c r="Z3" s="60">
        <v>149</v>
      </c>
      <c r="AA3" s="61">
        <v>57</v>
      </c>
      <c r="AB3" s="59">
        <v>120</v>
      </c>
      <c r="AC3" s="60">
        <v>39</v>
      </c>
      <c r="AD3" s="61">
        <v>139</v>
      </c>
      <c r="AE3" s="59">
        <v>0</v>
      </c>
      <c r="AF3" s="60">
        <v>129</v>
      </c>
      <c r="AG3" s="61">
        <v>198</v>
      </c>
    </row>
    <row r="4" spans="1:33" x14ac:dyDescent="0.25">
      <c r="A4" s="30" t="s">
        <v>3</v>
      </c>
      <c r="B4" s="30" t="s">
        <v>12</v>
      </c>
      <c r="C4" s="30"/>
      <c r="E4" s="25">
        <v>81</v>
      </c>
      <c r="F4" s="18">
        <v>2014.3</v>
      </c>
      <c r="G4" s="19">
        <v>2015.1</v>
      </c>
      <c r="H4" s="20">
        <v>41883</v>
      </c>
      <c r="I4" s="18">
        <v>2014.2</v>
      </c>
      <c r="J4" s="19">
        <v>2014.4</v>
      </c>
      <c r="K4" s="36">
        <v>41791</v>
      </c>
      <c r="L4" s="96"/>
      <c r="M4" t="str">
        <f>'Summary table'!N9</f>
        <v>Y</v>
      </c>
      <c r="N4" t="str">
        <f t="shared" si="0"/>
        <v>Y</v>
      </c>
      <c r="Q4" s="45">
        <f>IFERROR((('Pivot tables'!X12-'Pivot tables'!W12)/'Pivot tables'!X12),0)</f>
        <v>0</v>
      </c>
      <c r="R4" s="45" t="str">
        <f t="shared" si="1"/>
        <v>None</v>
      </c>
      <c r="U4" s="71">
        <v>1</v>
      </c>
      <c r="V4" s="55"/>
      <c r="W4" s="55"/>
      <c r="X4" s="55"/>
      <c r="Y4" s="56"/>
      <c r="Z4" s="56"/>
      <c r="AA4" s="56"/>
      <c r="AB4" s="57"/>
      <c r="AC4" s="57"/>
      <c r="AD4" s="57"/>
      <c r="AE4" s="58"/>
      <c r="AF4" s="58"/>
      <c r="AG4" s="58"/>
    </row>
    <row r="5" spans="1:33" x14ac:dyDescent="0.25">
      <c r="A5" s="30" t="s">
        <v>4</v>
      </c>
      <c r="B5" s="30" t="s">
        <v>15</v>
      </c>
      <c r="C5" s="30"/>
      <c r="E5" s="25">
        <v>82</v>
      </c>
      <c r="F5" s="18">
        <f>IF(VALUE(RIGHT(F4,1))=4,F4+0.7,F4+0.1)</f>
        <v>2014.3999999999999</v>
      </c>
      <c r="G5" s="19">
        <f>IF(VALUE(RIGHT(G4,1))=4,G4+0.7,G4+0.1)</f>
        <v>2015.1999999999998</v>
      </c>
      <c r="H5" s="20">
        <f>DATE(LEFT(F5,4),RIGHT(F5,1)*3,1)</f>
        <v>41974</v>
      </c>
      <c r="I5" s="18">
        <f>IF(VALUE(RIGHT(I4,1))=4,I4+0.7,I4+0.1)</f>
        <v>2014.3</v>
      </c>
      <c r="J5" s="19">
        <f>IF(VALUE(RIGHT(J4,1))=4,J4+0.7,J4+0.1)</f>
        <v>2015.1000000000001</v>
      </c>
      <c r="K5" s="20">
        <f>DATE(LEFT(I5,4),RIGHT(I5,1)*3,1)</f>
        <v>41883</v>
      </c>
      <c r="L5" s="95"/>
      <c r="M5" t="str">
        <f>'Summary table'!N10</f>
        <v>Y</v>
      </c>
      <c r="N5" t="str">
        <f t="shared" si="0"/>
        <v>Y</v>
      </c>
      <c r="Q5" s="45">
        <f>IFERROR((('Pivot tables'!X13-'Pivot tables'!W13)/'Pivot tables'!X13),0)</f>
        <v>0</v>
      </c>
      <c r="R5" s="45" t="str">
        <f t="shared" si="1"/>
        <v>None</v>
      </c>
      <c r="V5" s="59">
        <f>ROUND(V$3+(255-V$3)*0.75,0)</f>
        <v>191</v>
      </c>
      <c r="W5" s="60">
        <f t="shared" ref="W5:AG5" si="2">ROUND(W$3+(255-W$3)*0.75,0)</f>
        <v>205</v>
      </c>
      <c r="X5" s="61">
        <f t="shared" si="2"/>
        <v>217</v>
      </c>
      <c r="Y5" s="59">
        <f>ROUND(Y$3+(255-Y$3)*0.75,0)</f>
        <v>208</v>
      </c>
      <c r="Z5" s="60">
        <f t="shared" si="2"/>
        <v>229</v>
      </c>
      <c r="AA5" s="61">
        <f t="shared" si="2"/>
        <v>206</v>
      </c>
      <c r="AB5" s="59">
        <f>ROUND(AB$3+(255-AB$3)*0.75,0)</f>
        <v>221</v>
      </c>
      <c r="AC5" s="60">
        <f t="shared" si="2"/>
        <v>201</v>
      </c>
      <c r="AD5" s="61">
        <f t="shared" si="2"/>
        <v>226</v>
      </c>
      <c r="AE5" s="59">
        <f>ROUND(AE$3+(255-AE$3)*0.75,0)</f>
        <v>191</v>
      </c>
      <c r="AF5" s="60">
        <f t="shared" si="2"/>
        <v>224</v>
      </c>
      <c r="AG5" s="61">
        <f t="shared" si="2"/>
        <v>241</v>
      </c>
    </row>
    <row r="6" spans="1:33" x14ac:dyDescent="0.25">
      <c r="A6" s="30" t="s">
        <v>5</v>
      </c>
      <c r="B6" s="30"/>
      <c r="C6" s="30"/>
      <c r="E6" s="25">
        <v>83</v>
      </c>
      <c r="F6" s="18">
        <f t="shared" ref="F6:F33" si="3">IF(VALUE(RIGHT(F5,1))=4,F5+0.7,F5+0.1)</f>
        <v>2015.1</v>
      </c>
      <c r="G6" s="19">
        <f t="shared" ref="G6:G33" si="4">IF(VALUE(RIGHT(G5,1))=4,G5+0.7,G5+0.1)</f>
        <v>2015.2999999999997</v>
      </c>
      <c r="H6" s="20">
        <f t="shared" ref="H6:H33" si="5">DATE(LEFT(F6,4),RIGHT(F6,1)*3,1)</f>
        <v>42064</v>
      </c>
      <c r="I6" s="18">
        <f t="shared" ref="I6:I33" si="6">IF(VALUE(RIGHT(I5,1))=4,I5+0.7,I5+0.1)</f>
        <v>2014.3999999999999</v>
      </c>
      <c r="J6" s="19">
        <f t="shared" ref="J6:J33" si="7">IF(VALUE(RIGHT(J5,1))=4,J5+0.7,J5+0.1)</f>
        <v>2015.2</v>
      </c>
      <c r="K6" s="20">
        <f t="shared" ref="K6:K33" si="8">DATE(LEFT(I6,4),RIGHT(I6,1)*3,1)</f>
        <v>41974</v>
      </c>
      <c r="L6" s="95"/>
      <c r="U6" s="71">
        <v>0.25</v>
      </c>
      <c r="V6" s="62"/>
      <c r="W6" s="62"/>
      <c r="X6" s="62"/>
      <c r="Y6" s="65"/>
      <c r="Z6" s="65"/>
      <c r="AA6" s="65"/>
      <c r="AB6" s="68"/>
      <c r="AC6" s="68"/>
      <c r="AD6" s="68"/>
      <c r="AE6" s="72"/>
      <c r="AF6" s="72"/>
      <c r="AG6" s="72"/>
    </row>
    <row r="7" spans="1:33" x14ac:dyDescent="0.25">
      <c r="A7" s="30" t="s">
        <v>6</v>
      </c>
      <c r="B7" s="30"/>
      <c r="C7" s="30"/>
      <c r="E7" s="25">
        <v>84</v>
      </c>
      <c r="F7" s="18">
        <f t="shared" si="3"/>
        <v>2015.1999999999998</v>
      </c>
      <c r="G7" s="19">
        <f t="shared" si="4"/>
        <v>2015.3999999999996</v>
      </c>
      <c r="H7" s="20">
        <f t="shared" si="5"/>
        <v>42156</v>
      </c>
      <c r="I7" s="18">
        <f t="shared" si="6"/>
        <v>2015.1</v>
      </c>
      <c r="J7" s="19">
        <f t="shared" si="7"/>
        <v>2015.3</v>
      </c>
      <c r="K7" s="20">
        <f t="shared" si="8"/>
        <v>42064</v>
      </c>
      <c r="L7" s="95"/>
      <c r="V7" s="59">
        <f>ROUND(V$3+(255-V$3)*0.5,0)</f>
        <v>128</v>
      </c>
      <c r="W7" s="60">
        <f t="shared" ref="W7:AG7" si="9">ROUND(W$3+(255-W$3)*0.5,0)</f>
        <v>155</v>
      </c>
      <c r="X7" s="61">
        <f t="shared" si="9"/>
        <v>179</v>
      </c>
      <c r="Y7" s="59">
        <f>ROUND(Y$3+(255-Y$3)*0.5,0)</f>
        <v>161</v>
      </c>
      <c r="Z7" s="60">
        <f t="shared" si="9"/>
        <v>202</v>
      </c>
      <c r="AA7" s="61">
        <f t="shared" si="9"/>
        <v>156</v>
      </c>
      <c r="AB7" s="59">
        <f>ROUND(AB$3+(255-AB$3)*0.5,0)</f>
        <v>188</v>
      </c>
      <c r="AC7" s="60">
        <f t="shared" si="9"/>
        <v>147</v>
      </c>
      <c r="AD7" s="61">
        <f t="shared" si="9"/>
        <v>197</v>
      </c>
      <c r="AE7" s="59">
        <f>ROUND(AE$3+(255-AE$3)*0.5,0)</f>
        <v>128</v>
      </c>
      <c r="AF7" s="60">
        <f t="shared" si="9"/>
        <v>192</v>
      </c>
      <c r="AG7" s="61">
        <f t="shared" si="9"/>
        <v>227</v>
      </c>
    </row>
    <row r="8" spans="1:33" x14ac:dyDescent="0.25">
      <c r="A8" s="30" t="s">
        <v>7</v>
      </c>
      <c r="B8" s="30"/>
      <c r="C8" s="30"/>
      <c r="E8" s="25">
        <v>85</v>
      </c>
      <c r="F8" s="18">
        <f t="shared" si="3"/>
        <v>2015.2999999999997</v>
      </c>
      <c r="G8" s="19">
        <f t="shared" si="4"/>
        <v>2016.0999999999997</v>
      </c>
      <c r="H8" s="20">
        <f t="shared" si="5"/>
        <v>42248</v>
      </c>
      <c r="I8" s="18">
        <f t="shared" si="6"/>
        <v>2015.1999999999998</v>
      </c>
      <c r="J8" s="19">
        <f t="shared" si="7"/>
        <v>2015.3999999999999</v>
      </c>
      <c r="K8" s="20">
        <f t="shared" si="8"/>
        <v>42156</v>
      </c>
      <c r="L8" s="95"/>
      <c r="Q8" t="s">
        <v>87</v>
      </c>
      <c r="U8" s="71">
        <v>0.5</v>
      </c>
      <c r="V8" s="63"/>
      <c r="W8" s="63"/>
      <c r="X8" s="63"/>
      <c r="Y8" s="66"/>
      <c r="Z8" s="66"/>
      <c r="AA8" s="66"/>
      <c r="AB8" s="69"/>
      <c r="AC8" s="69"/>
      <c r="AD8" s="69"/>
      <c r="AE8" s="73"/>
      <c r="AF8" s="73"/>
      <c r="AG8" s="73"/>
    </row>
    <row r="9" spans="1:33" x14ac:dyDescent="0.25">
      <c r="A9" s="30" t="s">
        <v>8</v>
      </c>
      <c r="B9" s="30"/>
      <c r="C9" s="30"/>
      <c r="E9" s="25">
        <v>86</v>
      </c>
      <c r="F9" s="18">
        <f t="shared" si="3"/>
        <v>2015.3999999999996</v>
      </c>
      <c r="G9" s="19">
        <f t="shared" si="4"/>
        <v>2016.1999999999996</v>
      </c>
      <c r="H9" s="20">
        <f t="shared" si="5"/>
        <v>42339</v>
      </c>
      <c r="I9" s="18">
        <f t="shared" si="6"/>
        <v>2015.2999999999997</v>
      </c>
      <c r="J9" s="19">
        <f t="shared" si="7"/>
        <v>2016.1</v>
      </c>
      <c r="K9" s="20">
        <f t="shared" si="8"/>
        <v>42248</v>
      </c>
      <c r="L9" s="95"/>
      <c r="Q9" t="s">
        <v>87</v>
      </c>
      <c r="V9" s="59">
        <f>ROUND(V$3+(255-V$3)*0.25,0)</f>
        <v>64</v>
      </c>
      <c r="W9" s="60">
        <f t="shared" ref="W9:AG9" si="10">ROUND(W$3+(255-W$3)*0.25,0)</f>
        <v>105</v>
      </c>
      <c r="X9" s="61">
        <f t="shared" si="10"/>
        <v>141</v>
      </c>
      <c r="Y9" s="59">
        <f>ROUND(Y$3+(255-Y$3)*0.25,0)</f>
        <v>114</v>
      </c>
      <c r="Z9" s="60">
        <f t="shared" si="10"/>
        <v>176</v>
      </c>
      <c r="AA9" s="61">
        <f t="shared" si="10"/>
        <v>107</v>
      </c>
      <c r="AB9" s="59">
        <f>ROUND(AB$3+(255-AB$3)*0.25,0)</f>
        <v>154</v>
      </c>
      <c r="AC9" s="60">
        <f t="shared" si="10"/>
        <v>93</v>
      </c>
      <c r="AD9" s="61">
        <f t="shared" si="10"/>
        <v>168</v>
      </c>
      <c r="AE9" s="59">
        <f>ROUND(AE$3+(255-AE$3)*0.25,0)</f>
        <v>64</v>
      </c>
      <c r="AF9" s="60">
        <f t="shared" si="10"/>
        <v>161</v>
      </c>
      <c r="AG9" s="61">
        <f t="shared" si="10"/>
        <v>212</v>
      </c>
    </row>
    <row r="10" spans="1:33" x14ac:dyDescent="0.25">
      <c r="A10" s="31" t="s">
        <v>9</v>
      </c>
      <c r="B10" s="31"/>
      <c r="C10" s="31"/>
      <c r="E10" s="25">
        <v>87</v>
      </c>
      <c r="F10" s="18">
        <f t="shared" si="3"/>
        <v>2016.0999999999997</v>
      </c>
      <c r="G10" s="19">
        <f t="shared" si="4"/>
        <v>2016.2999999999995</v>
      </c>
      <c r="H10" s="20">
        <f t="shared" si="5"/>
        <v>42430</v>
      </c>
      <c r="I10" s="18">
        <f t="shared" si="6"/>
        <v>2015.3999999999996</v>
      </c>
      <c r="J10" s="19">
        <f t="shared" si="7"/>
        <v>2016.1999999999998</v>
      </c>
      <c r="K10" s="20">
        <f t="shared" si="8"/>
        <v>42339</v>
      </c>
      <c r="L10" s="95"/>
      <c r="Q10" t="s">
        <v>87</v>
      </c>
      <c r="U10" s="71">
        <v>0.75</v>
      </c>
      <c r="V10" s="64"/>
      <c r="W10" s="64"/>
      <c r="X10" s="64"/>
      <c r="Y10" s="67"/>
      <c r="Z10" s="67"/>
      <c r="AA10" s="67"/>
      <c r="AB10" s="70"/>
      <c r="AC10" s="70"/>
      <c r="AD10" s="70"/>
      <c r="AE10" s="74"/>
      <c r="AF10" s="74"/>
      <c r="AG10" s="74"/>
    </row>
    <row r="11" spans="1:33" x14ac:dyDescent="0.25">
      <c r="E11" s="25">
        <v>88</v>
      </c>
      <c r="F11" s="18">
        <f t="shared" si="3"/>
        <v>2016.1999999999996</v>
      </c>
      <c r="G11" s="19">
        <f t="shared" si="4"/>
        <v>2016.3999999999994</v>
      </c>
      <c r="H11" s="20">
        <f t="shared" si="5"/>
        <v>42522</v>
      </c>
      <c r="I11" s="18">
        <f t="shared" si="6"/>
        <v>2016.0999999999997</v>
      </c>
      <c r="J11" s="19">
        <f t="shared" si="7"/>
        <v>2016.2999999999997</v>
      </c>
      <c r="K11" s="20">
        <f t="shared" si="8"/>
        <v>42430</v>
      </c>
      <c r="L11" s="95"/>
      <c r="M11" s="87" t="s">
        <v>49</v>
      </c>
      <c r="N11" s="87" t="s">
        <v>57</v>
      </c>
      <c r="Q11" t="s">
        <v>87</v>
      </c>
    </row>
    <row r="12" spans="1:33" x14ac:dyDescent="0.25">
      <c r="A12" s="40"/>
      <c r="E12" s="25">
        <v>89</v>
      </c>
      <c r="F12" s="18">
        <f t="shared" si="3"/>
        <v>2016.2999999999995</v>
      </c>
      <c r="G12" s="19">
        <f t="shared" si="4"/>
        <v>2017.0999999999995</v>
      </c>
      <c r="H12" s="20">
        <f t="shared" si="5"/>
        <v>42614</v>
      </c>
      <c r="I12" s="18">
        <f t="shared" si="6"/>
        <v>2016.1999999999996</v>
      </c>
      <c r="J12" s="19">
        <f t="shared" si="7"/>
        <v>2016.3999999999996</v>
      </c>
      <c r="K12" s="20">
        <f t="shared" si="8"/>
        <v>42522</v>
      </c>
      <c r="L12" s="95"/>
      <c r="M12" s="47">
        <f>'Pivot tables'!L10</f>
        <v>1.0129999999999999</v>
      </c>
      <c r="N12" s="46" t="e">
        <f>'Pivot tables'!M10</f>
        <v>#N/A</v>
      </c>
    </row>
    <row r="13" spans="1:33" x14ac:dyDescent="0.25">
      <c r="E13" s="25">
        <v>90</v>
      </c>
      <c r="F13" s="18">
        <f t="shared" si="3"/>
        <v>2016.3999999999994</v>
      </c>
      <c r="G13" s="19">
        <f t="shared" si="4"/>
        <v>2017.1999999999994</v>
      </c>
      <c r="H13" s="20">
        <f t="shared" si="5"/>
        <v>42705</v>
      </c>
      <c r="I13" s="18">
        <f t="shared" si="6"/>
        <v>2016.2999999999995</v>
      </c>
      <c r="J13" s="19">
        <f t="shared" si="7"/>
        <v>2017.0999999999997</v>
      </c>
      <c r="K13" s="20">
        <f t="shared" si="8"/>
        <v>42614</v>
      </c>
      <c r="L13" s="95"/>
      <c r="V13" t="s">
        <v>68</v>
      </c>
    </row>
    <row r="14" spans="1:33" x14ac:dyDescent="0.25">
      <c r="E14" s="25">
        <v>91</v>
      </c>
      <c r="F14" s="18">
        <f t="shared" si="3"/>
        <v>2017.0999999999995</v>
      </c>
      <c r="G14" s="19">
        <f t="shared" si="4"/>
        <v>2017.2999999999993</v>
      </c>
      <c r="H14" s="20">
        <f t="shared" si="5"/>
        <v>42795</v>
      </c>
      <c r="I14" s="18">
        <f t="shared" si="6"/>
        <v>2016.3999999999994</v>
      </c>
      <c r="J14" s="19">
        <f t="shared" si="7"/>
        <v>2017.1999999999996</v>
      </c>
      <c r="K14" s="20">
        <f t="shared" si="8"/>
        <v>42705</v>
      </c>
      <c r="L14" s="95"/>
      <c r="V14" t="s">
        <v>69</v>
      </c>
    </row>
    <row r="15" spans="1:33" x14ac:dyDescent="0.25">
      <c r="E15" s="25">
        <v>92</v>
      </c>
      <c r="F15" s="18">
        <f t="shared" si="3"/>
        <v>2017.1999999999994</v>
      </c>
      <c r="G15" s="19">
        <f t="shared" si="4"/>
        <v>2017.3999999999992</v>
      </c>
      <c r="H15" s="20">
        <f t="shared" si="5"/>
        <v>42887</v>
      </c>
      <c r="I15" s="18">
        <f t="shared" si="6"/>
        <v>2017.0999999999995</v>
      </c>
      <c r="J15" s="19">
        <f t="shared" si="7"/>
        <v>2017.2999999999995</v>
      </c>
      <c r="K15" s="20">
        <f t="shared" si="8"/>
        <v>42795</v>
      </c>
      <c r="L15" s="95"/>
      <c r="V15" t="s">
        <v>70</v>
      </c>
    </row>
    <row r="16" spans="1:33" x14ac:dyDescent="0.25">
      <c r="E16" s="25">
        <v>93</v>
      </c>
      <c r="F16" s="18">
        <f t="shared" si="3"/>
        <v>2017.2999999999993</v>
      </c>
      <c r="G16" s="19">
        <f t="shared" si="4"/>
        <v>2018.0999999999992</v>
      </c>
      <c r="H16" s="20">
        <f t="shared" si="5"/>
        <v>42979</v>
      </c>
      <c r="I16" s="18">
        <f t="shared" si="6"/>
        <v>2017.1999999999994</v>
      </c>
      <c r="J16" s="19">
        <f t="shared" si="7"/>
        <v>2017.3999999999994</v>
      </c>
      <c r="K16" s="20">
        <f t="shared" si="8"/>
        <v>42887</v>
      </c>
      <c r="L16" s="95"/>
      <c r="M16" s="366" t="str">
        <f>CONCATENATE("For quarter ",'Pivot tables'!$K$10,", what is the estimate as a % of final count?")</f>
        <v>For quarter 42339, what is the estimate as a % of final count?</v>
      </c>
      <c r="N16" s="366"/>
      <c r="O16" s="366"/>
      <c r="P16" s="366"/>
      <c r="V16" t="s">
        <v>71</v>
      </c>
    </row>
    <row r="17" spans="5:30" x14ac:dyDescent="0.25">
      <c r="E17" s="25">
        <v>94</v>
      </c>
      <c r="F17" s="18">
        <f t="shared" si="3"/>
        <v>2017.3999999999992</v>
      </c>
      <c r="G17" s="19">
        <f t="shared" si="4"/>
        <v>2018.1999999999991</v>
      </c>
      <c r="H17" s="20">
        <f t="shared" si="5"/>
        <v>43070</v>
      </c>
      <c r="I17" s="18">
        <f t="shared" si="6"/>
        <v>2017.2999999999993</v>
      </c>
      <c r="J17" s="19">
        <f t="shared" si="7"/>
        <v>2018.0999999999995</v>
      </c>
      <c r="K17" s="20">
        <f t="shared" si="8"/>
        <v>42979</v>
      </c>
      <c r="L17" s="95"/>
      <c r="M17" s="366"/>
      <c r="N17" s="366"/>
      <c r="O17" s="366"/>
      <c r="P17" s="366"/>
    </row>
    <row r="18" spans="5:30" x14ac:dyDescent="0.25">
      <c r="E18" s="25">
        <v>95</v>
      </c>
      <c r="F18" s="18">
        <f t="shared" si="3"/>
        <v>2018.0999999999992</v>
      </c>
      <c r="G18" s="19">
        <f t="shared" si="4"/>
        <v>2018.299999999999</v>
      </c>
      <c r="H18" s="20">
        <f t="shared" si="5"/>
        <v>43160</v>
      </c>
      <c r="I18" s="18">
        <f t="shared" si="6"/>
        <v>2017.3999999999992</v>
      </c>
      <c r="J18" s="19">
        <f t="shared" si="7"/>
        <v>2018.1999999999994</v>
      </c>
      <c r="K18" s="20">
        <f t="shared" si="8"/>
        <v>43070</v>
      </c>
      <c r="L18" s="95"/>
    </row>
    <row r="19" spans="5:30" x14ac:dyDescent="0.25">
      <c r="E19" s="25">
        <v>96</v>
      </c>
      <c r="F19" s="18">
        <f t="shared" si="3"/>
        <v>2018.1999999999991</v>
      </c>
      <c r="G19" s="19">
        <f t="shared" si="4"/>
        <v>2018.399999999999</v>
      </c>
      <c r="H19" s="20">
        <f t="shared" si="5"/>
        <v>43252</v>
      </c>
      <c r="I19" s="18">
        <f t="shared" si="6"/>
        <v>2018.0999999999992</v>
      </c>
      <c r="J19" s="19">
        <f t="shared" si="7"/>
        <v>2018.2999999999993</v>
      </c>
      <c r="K19" s="20">
        <f t="shared" si="8"/>
        <v>43160</v>
      </c>
      <c r="L19" s="95"/>
      <c r="U19" t="s">
        <v>74</v>
      </c>
      <c r="V19" s="75" t="s">
        <v>73</v>
      </c>
    </row>
    <row r="20" spans="5:30" ht="16.5" x14ac:dyDescent="0.3">
      <c r="E20" s="25">
        <v>97</v>
      </c>
      <c r="F20" s="18">
        <f t="shared" si="3"/>
        <v>2018.299999999999</v>
      </c>
      <c r="G20" s="19">
        <f t="shared" si="4"/>
        <v>2019.099999999999</v>
      </c>
      <c r="H20" s="20">
        <f t="shared" si="5"/>
        <v>43344</v>
      </c>
      <c r="I20" s="18">
        <f t="shared" si="6"/>
        <v>2018.1999999999991</v>
      </c>
      <c r="J20" s="19">
        <f t="shared" si="7"/>
        <v>2018.3999999999992</v>
      </c>
      <c r="K20" s="20">
        <f t="shared" si="8"/>
        <v>43252</v>
      </c>
      <c r="L20" s="95"/>
      <c r="V20" s="76" t="s">
        <v>75</v>
      </c>
    </row>
    <row r="21" spans="5:30" x14ac:dyDescent="0.25">
      <c r="E21" s="25">
        <v>98</v>
      </c>
      <c r="F21" s="18">
        <f t="shared" si="3"/>
        <v>2018.399999999999</v>
      </c>
      <c r="G21" s="19">
        <f t="shared" si="4"/>
        <v>2019.1999999999989</v>
      </c>
      <c r="H21" s="20">
        <f t="shared" si="5"/>
        <v>43435</v>
      </c>
      <c r="I21" s="18">
        <f t="shared" si="6"/>
        <v>2018.299999999999</v>
      </c>
      <c r="J21" s="19">
        <f t="shared" si="7"/>
        <v>2019.0999999999992</v>
      </c>
      <c r="K21" s="20">
        <f t="shared" si="8"/>
        <v>43344</v>
      </c>
      <c r="L21" s="95"/>
    </row>
    <row r="22" spans="5:30" x14ac:dyDescent="0.25">
      <c r="E22" s="25">
        <v>99</v>
      </c>
      <c r="F22" s="18">
        <f t="shared" si="3"/>
        <v>2019.099999999999</v>
      </c>
      <c r="G22" s="19">
        <f t="shared" si="4"/>
        <v>2019.2999999999988</v>
      </c>
      <c r="H22" s="20">
        <f t="shared" si="5"/>
        <v>43525</v>
      </c>
      <c r="I22" s="18">
        <f t="shared" si="6"/>
        <v>2018.399999999999</v>
      </c>
      <c r="J22" s="19">
        <f t="shared" si="7"/>
        <v>2019.1999999999991</v>
      </c>
      <c r="K22" s="20">
        <f t="shared" si="8"/>
        <v>43435</v>
      </c>
      <c r="L22" s="95"/>
    </row>
    <row r="23" spans="5:30" x14ac:dyDescent="0.25">
      <c r="E23" s="25">
        <v>100</v>
      </c>
      <c r="F23" s="18">
        <f t="shared" si="3"/>
        <v>2019.1999999999989</v>
      </c>
      <c r="G23" s="19">
        <f t="shared" si="4"/>
        <v>2019.3999999999987</v>
      </c>
      <c r="H23" s="20">
        <f t="shared" si="5"/>
        <v>43617</v>
      </c>
      <c r="I23" s="18">
        <f t="shared" si="6"/>
        <v>2019.099999999999</v>
      </c>
      <c r="J23" s="19">
        <f t="shared" si="7"/>
        <v>2019.299999999999</v>
      </c>
      <c r="K23" s="20">
        <f t="shared" si="8"/>
        <v>43525</v>
      </c>
      <c r="L23" s="95"/>
    </row>
    <row r="24" spans="5:30" x14ac:dyDescent="0.25">
      <c r="E24" s="25">
        <v>101</v>
      </c>
      <c r="F24" s="18">
        <f t="shared" si="3"/>
        <v>2019.2999999999988</v>
      </c>
      <c r="G24" s="19">
        <f t="shared" si="4"/>
        <v>2020.0999999999988</v>
      </c>
      <c r="H24" s="20">
        <f t="shared" si="5"/>
        <v>43709</v>
      </c>
      <c r="I24" s="18">
        <f t="shared" si="6"/>
        <v>2019.1999999999989</v>
      </c>
      <c r="J24" s="19">
        <f t="shared" si="7"/>
        <v>2019.399999999999</v>
      </c>
      <c r="K24" s="20">
        <f t="shared" si="8"/>
        <v>43617</v>
      </c>
      <c r="L24" s="95"/>
      <c r="V24" t="s">
        <v>3</v>
      </c>
      <c r="AB24" t="s">
        <v>141</v>
      </c>
    </row>
    <row r="25" spans="5:30" x14ac:dyDescent="0.25">
      <c r="E25" s="25">
        <v>102</v>
      </c>
      <c r="F25" s="18">
        <f t="shared" si="3"/>
        <v>2019.3999999999987</v>
      </c>
      <c r="G25" s="19">
        <f t="shared" si="4"/>
        <v>2020.1999999999987</v>
      </c>
      <c r="H25" s="20">
        <f t="shared" si="5"/>
        <v>43800</v>
      </c>
      <c r="I25" s="18">
        <f t="shared" si="6"/>
        <v>2019.2999999999988</v>
      </c>
      <c r="J25" s="19">
        <f t="shared" si="7"/>
        <v>2020.099999999999</v>
      </c>
      <c r="K25" s="20">
        <f t="shared" si="8"/>
        <v>43709</v>
      </c>
      <c r="L25" s="95"/>
      <c r="V25" t="s">
        <v>8</v>
      </c>
      <c r="AC25" t="s">
        <v>142</v>
      </c>
      <c r="AD25" t="s">
        <v>143</v>
      </c>
    </row>
    <row r="26" spans="5:30" x14ac:dyDescent="0.25">
      <c r="E26" s="25">
        <v>103</v>
      </c>
      <c r="F26" s="18">
        <f t="shared" si="3"/>
        <v>2020.0999999999988</v>
      </c>
      <c r="G26" s="19">
        <f t="shared" si="4"/>
        <v>2020.2999999999986</v>
      </c>
      <c r="H26" s="20">
        <f t="shared" si="5"/>
        <v>43891</v>
      </c>
      <c r="I26" s="18">
        <f t="shared" si="6"/>
        <v>2019.3999999999987</v>
      </c>
      <c r="J26" s="19">
        <f t="shared" si="7"/>
        <v>2020.1999999999989</v>
      </c>
      <c r="K26" s="20">
        <f t="shared" si="8"/>
        <v>43800</v>
      </c>
      <c r="L26" s="95"/>
      <c r="V26" t="s">
        <v>5</v>
      </c>
      <c r="Z26" t="s">
        <v>144</v>
      </c>
      <c r="AA26">
        <v>89</v>
      </c>
      <c r="AB26">
        <v>1</v>
      </c>
      <c r="AC26">
        <v>27567</v>
      </c>
      <c r="AD26" t="e">
        <v>#N/A</v>
      </c>
    </row>
    <row r="27" spans="5:30" x14ac:dyDescent="0.25">
      <c r="E27" s="25">
        <v>104</v>
      </c>
      <c r="F27" s="18">
        <f t="shared" si="3"/>
        <v>2020.1999999999987</v>
      </c>
      <c r="G27" s="19">
        <f t="shared" si="4"/>
        <v>2020.3999999999985</v>
      </c>
      <c r="H27" s="20">
        <f t="shared" si="5"/>
        <v>43983</v>
      </c>
      <c r="I27" s="18">
        <f t="shared" si="6"/>
        <v>2020.0999999999988</v>
      </c>
      <c r="J27" s="19">
        <f t="shared" si="7"/>
        <v>2020.2999999999988</v>
      </c>
      <c r="K27" s="20">
        <f t="shared" si="8"/>
        <v>43891</v>
      </c>
      <c r="L27" s="95"/>
      <c r="V27" t="s">
        <v>6</v>
      </c>
      <c r="Z27" t="s">
        <v>145</v>
      </c>
      <c r="AA27">
        <v>90</v>
      </c>
      <c r="AB27">
        <v>2</v>
      </c>
      <c r="AC27">
        <v>36084</v>
      </c>
      <c r="AD27">
        <v>37927</v>
      </c>
    </row>
    <row r="28" spans="5:30" x14ac:dyDescent="0.25">
      <c r="E28" s="25">
        <v>105</v>
      </c>
      <c r="F28" s="18">
        <f t="shared" si="3"/>
        <v>2020.2999999999986</v>
      </c>
      <c r="G28" s="19">
        <f t="shared" si="4"/>
        <v>2021.0999999999985</v>
      </c>
      <c r="H28" s="20">
        <f t="shared" si="5"/>
        <v>44075</v>
      </c>
      <c r="I28" s="18">
        <f t="shared" si="6"/>
        <v>2020.1999999999987</v>
      </c>
      <c r="J28" s="19">
        <f t="shared" si="7"/>
        <v>2020.3999999999987</v>
      </c>
      <c r="K28" s="20">
        <f t="shared" si="8"/>
        <v>43983</v>
      </c>
      <c r="L28" s="95"/>
      <c r="V28" t="s">
        <v>9</v>
      </c>
      <c r="Z28" t="s">
        <v>0</v>
      </c>
      <c r="AA28">
        <v>91</v>
      </c>
      <c r="AB28">
        <v>3</v>
      </c>
      <c r="AC28">
        <v>37140</v>
      </c>
      <c r="AD28">
        <v>37479</v>
      </c>
    </row>
    <row r="29" spans="5:30" x14ac:dyDescent="0.25">
      <c r="E29" s="25">
        <v>106</v>
      </c>
      <c r="F29" s="18">
        <f t="shared" si="3"/>
        <v>2020.3999999999985</v>
      </c>
      <c r="G29" s="19">
        <f t="shared" si="4"/>
        <v>2021.1999999999985</v>
      </c>
      <c r="H29" s="20">
        <f t="shared" si="5"/>
        <v>44166</v>
      </c>
      <c r="I29" s="18">
        <f t="shared" si="6"/>
        <v>2020.2999999999986</v>
      </c>
      <c r="J29" s="19">
        <f t="shared" si="7"/>
        <v>2021.0999999999988</v>
      </c>
      <c r="K29" s="20">
        <f t="shared" si="8"/>
        <v>44075</v>
      </c>
      <c r="L29" s="95"/>
      <c r="V29" t="s">
        <v>7</v>
      </c>
      <c r="Z29" t="s">
        <v>146</v>
      </c>
      <c r="AA29">
        <v>92</v>
      </c>
      <c r="AB29">
        <v>4</v>
      </c>
      <c r="AC29">
        <v>37384</v>
      </c>
      <c r="AD29">
        <v>37493</v>
      </c>
    </row>
    <row r="30" spans="5:30" x14ac:dyDescent="0.25">
      <c r="E30" s="25">
        <v>107</v>
      </c>
      <c r="F30" s="18">
        <f t="shared" si="3"/>
        <v>2021.0999999999985</v>
      </c>
      <c r="G30" s="19">
        <f t="shared" si="4"/>
        <v>2021.2999999999984</v>
      </c>
      <c r="H30" s="20">
        <f t="shared" si="5"/>
        <v>44256</v>
      </c>
      <c r="I30" s="18">
        <f t="shared" si="6"/>
        <v>2020.3999999999985</v>
      </c>
      <c r="J30" s="19">
        <f t="shared" si="7"/>
        <v>2021.1999999999987</v>
      </c>
      <c r="K30" s="20">
        <f t="shared" si="8"/>
        <v>44166</v>
      </c>
      <c r="L30" s="95"/>
      <c r="V30" t="s">
        <v>4</v>
      </c>
      <c r="Z30" t="s">
        <v>24</v>
      </c>
      <c r="AA30">
        <v>93</v>
      </c>
      <c r="AB30">
        <v>5</v>
      </c>
      <c r="AC30">
        <v>37471</v>
      </c>
      <c r="AD30">
        <v>37471</v>
      </c>
    </row>
    <row r="31" spans="5:30" x14ac:dyDescent="0.25">
      <c r="E31" s="25">
        <v>108</v>
      </c>
      <c r="F31" s="18">
        <f t="shared" si="3"/>
        <v>2021.1999999999985</v>
      </c>
      <c r="G31" s="19">
        <f t="shared" si="4"/>
        <v>2021.3999999999983</v>
      </c>
      <c r="H31" s="20">
        <f t="shared" si="5"/>
        <v>44348</v>
      </c>
      <c r="I31" s="18">
        <f t="shared" si="6"/>
        <v>2021.0999999999985</v>
      </c>
      <c r="J31" s="19">
        <f t="shared" si="7"/>
        <v>2021.2999999999986</v>
      </c>
      <c r="K31" s="20">
        <f t="shared" si="8"/>
        <v>44256</v>
      </c>
      <c r="L31" s="95"/>
      <c r="V31" t="s">
        <v>2</v>
      </c>
    </row>
    <row r="32" spans="5:30" x14ac:dyDescent="0.25">
      <c r="E32" s="25">
        <v>109</v>
      </c>
      <c r="F32" s="18">
        <f t="shared" si="3"/>
        <v>2021.2999999999984</v>
      </c>
      <c r="G32" s="19">
        <f t="shared" si="4"/>
        <v>2022.0999999999983</v>
      </c>
      <c r="H32" s="20">
        <f t="shared" si="5"/>
        <v>44440</v>
      </c>
      <c r="I32" s="18">
        <f t="shared" si="6"/>
        <v>2021.1999999999985</v>
      </c>
      <c r="J32" s="19">
        <f t="shared" si="7"/>
        <v>2021.3999999999985</v>
      </c>
      <c r="K32" s="20">
        <f t="shared" si="8"/>
        <v>44348</v>
      </c>
      <c r="L32" s="95"/>
      <c r="V32" t="s">
        <v>1</v>
      </c>
    </row>
    <row r="33" spans="5:12" x14ac:dyDescent="0.25">
      <c r="E33" s="26">
        <v>110</v>
      </c>
      <c r="F33" s="21">
        <f t="shared" si="3"/>
        <v>2021.3999999999983</v>
      </c>
      <c r="G33" s="22">
        <f t="shared" si="4"/>
        <v>2022.1999999999982</v>
      </c>
      <c r="H33" s="23">
        <f t="shared" si="5"/>
        <v>44531</v>
      </c>
      <c r="I33" s="21">
        <f t="shared" si="6"/>
        <v>2021.2999999999984</v>
      </c>
      <c r="J33" s="22">
        <f t="shared" si="7"/>
        <v>2022.0999999999985</v>
      </c>
      <c r="K33" s="23">
        <f t="shared" si="8"/>
        <v>44440</v>
      </c>
      <c r="L33" s="95"/>
    </row>
  </sheetData>
  <mergeCells count="5">
    <mergeCell ref="F1:H1"/>
    <mergeCell ref="E1:E2"/>
    <mergeCell ref="I1:K1"/>
    <mergeCell ref="V1:AG1"/>
    <mergeCell ref="M16:P17"/>
  </mergeCells>
  <pageMargins left="0.7" right="0.7" top="0.75" bottom="0.75" header="0.3" footer="0.3"/>
  <ignoredErrors>
    <ignoredError sqref="H5:H33" formula="1"/>
  </ignoredErrors>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8"/>
  <sheetViews>
    <sheetView showGridLines="0" showRowColHeaders="0" workbookViewId="0">
      <selection activeCell="L17" sqref="L17"/>
    </sheetView>
  </sheetViews>
  <sheetFormatPr defaultRowHeight="15" x14ac:dyDescent="0.25"/>
  <cols>
    <col min="1" max="1" width="3.140625" customWidth="1"/>
    <col min="11" max="11" width="10.7109375" customWidth="1"/>
  </cols>
  <sheetData>
    <row r="1" spans="2:13" ht="15" customHeight="1" x14ac:dyDescent="0.25">
      <c r="B1" s="151"/>
      <c r="C1" s="151"/>
      <c r="D1" s="151"/>
      <c r="E1" s="151"/>
      <c r="F1" s="151"/>
      <c r="G1" s="151"/>
      <c r="H1" s="151"/>
      <c r="I1" s="151"/>
      <c r="J1" s="151"/>
      <c r="K1" s="151"/>
      <c r="L1" s="75"/>
      <c r="M1" s="75"/>
    </row>
    <row r="2" spans="2:13" x14ac:dyDescent="0.25">
      <c r="B2" s="255" t="s">
        <v>98</v>
      </c>
      <c r="C2" s="256"/>
      <c r="D2" s="256"/>
      <c r="E2" s="256"/>
      <c r="F2" s="256"/>
      <c r="G2" s="256"/>
      <c r="H2" s="256"/>
      <c r="I2" s="256"/>
      <c r="J2" s="256"/>
      <c r="K2" s="256"/>
      <c r="L2" s="75"/>
      <c r="M2" s="75"/>
    </row>
    <row r="3" spans="2:13" x14ac:dyDescent="0.25">
      <c r="B3" s="256"/>
      <c r="C3" s="256"/>
      <c r="D3" s="256"/>
      <c r="E3" s="256"/>
      <c r="F3" s="256"/>
      <c r="G3" s="256"/>
      <c r="H3" s="256"/>
      <c r="I3" s="256"/>
      <c r="J3" s="256"/>
      <c r="K3" s="256"/>
      <c r="L3" s="75"/>
      <c r="M3" s="75"/>
    </row>
    <row r="4" spans="2:13" s="6" customFormat="1" ht="15" customHeight="1" x14ac:dyDescent="0.25">
      <c r="B4" s="204"/>
      <c r="C4" s="204"/>
      <c r="D4" s="204"/>
      <c r="E4" s="204"/>
      <c r="F4" s="204"/>
      <c r="G4" s="204"/>
      <c r="H4" s="204"/>
      <c r="I4" s="204"/>
      <c r="J4" s="204"/>
      <c r="K4" s="204"/>
      <c r="L4" s="208"/>
      <c r="M4" s="208"/>
    </row>
    <row r="5" spans="2:13" x14ac:dyDescent="0.25">
      <c r="B5" s="151"/>
      <c r="C5" s="151"/>
      <c r="D5" s="151"/>
      <c r="E5" s="151"/>
      <c r="F5" s="151"/>
      <c r="G5" s="151"/>
      <c r="H5" s="151"/>
      <c r="I5" s="151"/>
      <c r="J5" s="151"/>
      <c r="K5" s="151"/>
      <c r="L5" s="75"/>
      <c r="M5" s="75"/>
    </row>
    <row r="6" spans="2:13" x14ac:dyDescent="0.25">
      <c r="B6" s="151"/>
      <c r="C6" s="151"/>
      <c r="D6" s="151"/>
      <c r="E6" s="151"/>
      <c r="F6" s="151"/>
      <c r="G6" s="151"/>
      <c r="H6" s="151"/>
      <c r="I6" s="151"/>
      <c r="J6" s="151"/>
      <c r="K6" s="151"/>
      <c r="L6" s="75"/>
      <c r="M6" s="75"/>
    </row>
    <row r="7" spans="2:13" x14ac:dyDescent="0.25">
      <c r="B7" s="151"/>
      <c r="C7" s="151"/>
      <c r="D7" s="151"/>
      <c r="E7" s="151"/>
      <c r="F7" s="151"/>
      <c r="G7" s="151"/>
      <c r="H7" s="151"/>
      <c r="I7" s="151"/>
      <c r="J7" s="151"/>
      <c r="K7" s="151"/>
      <c r="L7" s="75"/>
      <c r="M7" s="75"/>
    </row>
    <row r="8" spans="2:13" x14ac:dyDescent="0.25">
      <c r="B8" s="151"/>
      <c r="C8" s="151"/>
      <c r="D8" s="151"/>
      <c r="E8" s="151"/>
      <c r="F8" s="151"/>
      <c r="G8" s="151"/>
      <c r="H8" s="151"/>
      <c r="I8" s="151"/>
      <c r="J8" s="151"/>
      <c r="K8" s="151"/>
      <c r="L8" s="75"/>
      <c r="M8" s="75"/>
    </row>
    <row r="9" spans="2:13" x14ac:dyDescent="0.25">
      <c r="B9" s="367" t="s">
        <v>163</v>
      </c>
      <c r="C9" s="368"/>
      <c r="D9" s="368"/>
      <c r="E9" s="368"/>
      <c r="F9" s="368"/>
      <c r="G9" s="368"/>
      <c r="H9" s="368"/>
      <c r="I9" s="368"/>
      <c r="J9" s="368"/>
      <c r="K9" s="368"/>
    </row>
    <row r="10" spans="2:13" x14ac:dyDescent="0.25">
      <c r="B10" s="368"/>
      <c r="C10" s="368"/>
      <c r="D10" s="368"/>
      <c r="E10" s="368"/>
      <c r="F10" s="368"/>
      <c r="G10" s="368"/>
      <c r="H10" s="368"/>
      <c r="I10" s="368"/>
      <c r="J10" s="368"/>
      <c r="K10" s="368"/>
    </row>
    <row r="11" spans="2:13" x14ac:dyDescent="0.25">
      <c r="B11" s="368"/>
      <c r="C11" s="368"/>
      <c r="D11" s="368"/>
      <c r="E11" s="368"/>
      <c r="F11" s="368"/>
      <c r="G11" s="368"/>
      <c r="H11" s="368"/>
      <c r="I11" s="368"/>
      <c r="J11" s="368"/>
      <c r="K11" s="368"/>
    </row>
    <row r="12" spans="2:13" x14ac:dyDescent="0.25">
      <c r="B12" s="368"/>
      <c r="C12" s="368"/>
      <c r="D12" s="368"/>
      <c r="E12" s="368"/>
      <c r="F12" s="368"/>
      <c r="G12" s="368"/>
      <c r="H12" s="368"/>
      <c r="I12" s="368"/>
      <c r="J12" s="368"/>
      <c r="K12" s="368"/>
    </row>
    <row r="13" spans="2:13" x14ac:dyDescent="0.25">
      <c r="B13" s="368"/>
      <c r="C13" s="368"/>
      <c r="D13" s="368"/>
      <c r="E13" s="368"/>
      <c r="F13" s="368"/>
      <c r="G13" s="368"/>
      <c r="H13" s="368"/>
      <c r="I13" s="368"/>
      <c r="J13" s="368"/>
      <c r="K13" s="368"/>
    </row>
    <row r="14" spans="2:13" x14ac:dyDescent="0.25">
      <c r="B14" s="368"/>
      <c r="C14" s="368"/>
      <c r="D14" s="368"/>
      <c r="E14" s="368"/>
      <c r="F14" s="368"/>
      <c r="G14" s="368"/>
      <c r="H14" s="368"/>
      <c r="I14" s="368"/>
      <c r="J14" s="368"/>
      <c r="K14" s="368"/>
    </row>
    <row r="15" spans="2:13" x14ac:dyDescent="0.25">
      <c r="B15" s="368"/>
      <c r="C15" s="368"/>
      <c r="D15" s="368"/>
      <c r="E15" s="368"/>
      <c r="F15" s="368"/>
      <c r="G15" s="368"/>
      <c r="H15" s="368"/>
      <c r="I15" s="368"/>
      <c r="J15" s="368"/>
      <c r="K15" s="368"/>
    </row>
    <row r="16" spans="2:13" x14ac:dyDescent="0.25">
      <c r="B16" s="368"/>
      <c r="C16" s="368"/>
      <c r="D16" s="368"/>
      <c r="E16" s="368"/>
      <c r="F16" s="368"/>
      <c r="G16" s="368"/>
      <c r="H16" s="368"/>
      <c r="I16" s="368"/>
      <c r="J16" s="368"/>
      <c r="K16" s="368"/>
    </row>
    <row r="17" spans="2:13" x14ac:dyDescent="0.25">
      <c r="B17" s="368"/>
      <c r="C17" s="368"/>
      <c r="D17" s="368"/>
      <c r="E17" s="368"/>
      <c r="F17" s="368"/>
      <c r="G17" s="368"/>
      <c r="H17" s="368"/>
      <c r="I17" s="368"/>
      <c r="J17" s="368"/>
      <c r="K17" s="368"/>
    </row>
    <row r="18" spans="2:13" x14ac:dyDescent="0.25">
      <c r="B18" s="368"/>
      <c r="C18" s="368"/>
      <c r="D18" s="368"/>
      <c r="E18" s="368"/>
      <c r="F18" s="368"/>
      <c r="G18" s="368"/>
      <c r="H18" s="368"/>
      <c r="I18" s="368"/>
      <c r="J18" s="368"/>
      <c r="K18" s="368"/>
    </row>
    <row r="19" spans="2:13" x14ac:dyDescent="0.25">
      <c r="B19" s="368"/>
      <c r="C19" s="368"/>
      <c r="D19" s="368"/>
      <c r="E19" s="368"/>
      <c r="F19" s="368"/>
      <c r="G19" s="368"/>
      <c r="H19" s="368"/>
      <c r="I19" s="368"/>
      <c r="J19" s="368"/>
      <c r="K19" s="368"/>
    </row>
    <row r="20" spans="2:13" x14ac:dyDescent="0.25">
      <c r="B20" s="368"/>
      <c r="C20" s="368"/>
      <c r="D20" s="368"/>
      <c r="E20" s="368"/>
      <c r="F20" s="368"/>
      <c r="G20" s="368"/>
      <c r="H20" s="368"/>
      <c r="I20" s="368"/>
      <c r="J20" s="368"/>
      <c r="K20" s="368"/>
    </row>
    <row r="21" spans="2:13" x14ac:dyDescent="0.25">
      <c r="B21" s="368"/>
      <c r="C21" s="368"/>
      <c r="D21" s="368"/>
      <c r="E21" s="368"/>
      <c r="F21" s="368"/>
      <c r="G21" s="368"/>
      <c r="H21" s="368"/>
      <c r="I21" s="368"/>
      <c r="J21" s="368"/>
      <c r="K21" s="368"/>
    </row>
    <row r="22" spans="2:13" x14ac:dyDescent="0.25">
      <c r="B22" s="368"/>
      <c r="C22" s="368"/>
      <c r="D22" s="368"/>
      <c r="E22" s="368"/>
      <c r="F22" s="368"/>
      <c r="G22" s="368"/>
      <c r="H22" s="368"/>
      <c r="I22" s="368"/>
      <c r="J22" s="368"/>
      <c r="K22" s="368"/>
    </row>
    <row r="23" spans="2:13" x14ac:dyDescent="0.25">
      <c r="B23" s="368"/>
      <c r="C23" s="368"/>
      <c r="D23" s="368"/>
      <c r="E23" s="368"/>
      <c r="F23" s="368"/>
      <c r="G23" s="368"/>
      <c r="H23" s="368"/>
      <c r="I23" s="368"/>
      <c r="J23" s="368"/>
      <c r="K23" s="368"/>
    </row>
    <row r="24" spans="2:13" x14ac:dyDescent="0.25">
      <c r="B24" s="368"/>
      <c r="C24" s="368"/>
      <c r="D24" s="368"/>
      <c r="E24" s="368"/>
      <c r="F24" s="368"/>
      <c r="G24" s="368"/>
      <c r="H24" s="368"/>
      <c r="I24" s="368"/>
      <c r="J24" s="368"/>
      <c r="K24" s="368"/>
    </row>
    <row r="25" spans="2:13" x14ac:dyDescent="0.25">
      <c r="B25" s="368"/>
      <c r="C25" s="368"/>
      <c r="D25" s="368"/>
      <c r="E25" s="368"/>
      <c r="F25" s="368"/>
      <c r="G25" s="368"/>
      <c r="H25" s="368"/>
      <c r="I25" s="368"/>
      <c r="J25" s="368"/>
      <c r="K25" s="368"/>
    </row>
    <row r="26" spans="2:13" x14ac:dyDescent="0.25">
      <c r="B26" s="368"/>
      <c r="C26" s="368"/>
      <c r="D26" s="368"/>
      <c r="E26" s="368"/>
      <c r="F26" s="368"/>
      <c r="G26" s="368"/>
      <c r="H26" s="368"/>
      <c r="I26" s="368"/>
      <c r="J26" s="368"/>
      <c r="K26" s="368"/>
    </row>
    <row r="27" spans="2:13" x14ac:dyDescent="0.25">
      <c r="B27" s="368"/>
      <c r="C27" s="368"/>
      <c r="D27" s="368"/>
      <c r="E27" s="368"/>
      <c r="F27" s="368"/>
      <c r="G27" s="368"/>
      <c r="H27" s="368"/>
      <c r="I27" s="368"/>
      <c r="J27" s="368"/>
      <c r="K27" s="368"/>
      <c r="L27" s="75"/>
      <c r="M27" s="75"/>
    </row>
    <row r="28" spans="2:13" x14ac:dyDescent="0.25">
      <c r="B28" s="368"/>
      <c r="C28" s="368"/>
      <c r="D28" s="368"/>
      <c r="E28" s="368"/>
      <c r="F28" s="368"/>
      <c r="G28" s="368"/>
      <c r="H28" s="368"/>
      <c r="I28" s="368"/>
      <c r="J28" s="368"/>
      <c r="K28" s="368"/>
      <c r="L28" s="75"/>
      <c r="M28" s="75"/>
    </row>
  </sheetData>
  <sheetProtection password="9999" sheet="1" objects="1" scenarios="1" selectLockedCells="1"/>
  <mergeCells count="2">
    <mergeCell ref="B9:K28"/>
    <mergeCell ref="B2:K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Introduction</vt:lpstr>
      <vt:lpstr>Analysis table</vt:lpstr>
      <vt:lpstr>Glossary and explanatory notes</vt:lpstr>
      <vt:lpstr>Pivot tables</vt:lpstr>
      <vt:lpstr>DASHBOARD</vt:lpstr>
      <vt:lpstr>Summary table</vt:lpstr>
      <vt:lpstr>Review quarters</vt:lpstr>
      <vt:lpstr>Data validation</vt:lpstr>
      <vt:lpstr>Copyright information</vt:lpstr>
      <vt:lpstr>Down</vt:lpstr>
      <vt:lpstr>N</vt:lpstr>
      <vt:lpstr>None</vt:lpstr>
      <vt:lpstr>None1</vt:lpstr>
      <vt:lpstr>DASHBOARD!Print_Area</vt:lpstr>
      <vt:lpstr>Up</vt:lpstr>
      <vt:lpstr>Y</vt:lpstr>
    </vt:vector>
  </TitlesOfParts>
  <Company>NCVER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 Schuil</dc:creator>
  <cp:lastModifiedBy>Nadine Schuil</cp:lastModifiedBy>
  <cp:lastPrinted>2017-12-11T01:32:49Z</cp:lastPrinted>
  <dcterms:created xsi:type="dcterms:W3CDTF">2017-07-28T04:01:35Z</dcterms:created>
  <dcterms:modified xsi:type="dcterms:W3CDTF">2018-01-21T22:56:08Z</dcterms:modified>
</cp:coreProperties>
</file>